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M:\ArboSSMSI\2-Bureaux\24-BVSSP\244- Publications\2444 - Publication Covid 19\Pour Drapeau Blanc\"/>
    </mc:Choice>
  </mc:AlternateContent>
  <bookViews>
    <workbookView xWindow="0" yWindow="0" windowWidth="16215" windowHeight="7320" tabRatio="867" firstSheet="1" activeTab="2"/>
  </bookViews>
  <sheets>
    <sheet name="Lisez-moi" sheetId="1" r:id="rId1"/>
    <sheet name="Figure 1" sheetId="8" r:id="rId2"/>
    <sheet name="Figure 2" sheetId="3" r:id="rId3"/>
    <sheet name="Figure 3" sheetId="2" r:id="rId4"/>
    <sheet name="Figure 4" sheetId="14" r:id="rId5"/>
    <sheet name="Figure 5" sheetId="18" r:id="rId6"/>
    <sheet name="Figure 6" sheetId="22" r:id="rId7"/>
    <sheet name="Figure 7" sheetId="19" r:id="rId8"/>
    <sheet name="Figure 8" sheetId="25" r:id="rId9"/>
    <sheet name="Figure encadré 3" sheetId="23" r:id="rId10"/>
    <sheet name="Figure encadré 4.1" sheetId="24" r:id="rId11"/>
    <sheet name="Figure encadré 4.2" sheetId="26" r:id="rId12"/>
    <sheet name="Figure comp 1" sheetId="13" r:id="rId13"/>
    <sheet name="Figure comp 2" sheetId="12" r:id="rId14"/>
  </sheets>
  <definedNames>
    <definedName name="_xlnm._FilterDatabase" localSheetId="4" hidden="1">'Figure 4'!$A$4:$D$13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4" l="1"/>
  <c r="D4" i="24"/>
  <c r="D5" i="24"/>
  <c r="D8" i="24"/>
  <c r="D9" i="24"/>
  <c r="C8" i="24"/>
  <c r="C7" i="24"/>
  <c r="C6" i="24"/>
  <c r="C5" i="24"/>
  <c r="C4" i="24"/>
  <c r="D21" i="8" l="1"/>
  <c r="B9" i="8"/>
  <c r="B6" i="8"/>
  <c r="B5" i="8"/>
  <c r="B22" i="8" l="1"/>
  <c r="B19" i="8"/>
  <c r="D4" i="8" l="1"/>
  <c r="B4" i="8" l="1"/>
  <c r="D32" i="8" l="1"/>
  <c r="D31" i="8"/>
  <c r="D30" i="8"/>
  <c r="D29" i="8"/>
  <c r="D28" i="8"/>
  <c r="D27" i="8"/>
  <c r="D26" i="8"/>
  <c r="D24" i="8"/>
  <c r="D23" i="8"/>
  <c r="D22" i="8"/>
  <c r="D20" i="8"/>
  <c r="D19" i="8"/>
  <c r="D18" i="8"/>
  <c r="D17" i="8"/>
  <c r="D16" i="8"/>
  <c r="D15" i="8"/>
  <c r="D14" i="8"/>
  <c r="D13" i="8"/>
  <c r="D11" i="8"/>
  <c r="D9" i="8"/>
  <c r="D8" i="8"/>
  <c r="D7" i="8"/>
  <c r="D6" i="8"/>
  <c r="D5" i="8"/>
  <c r="B32" i="8"/>
  <c r="B31" i="8"/>
  <c r="B30" i="8"/>
  <c r="B29" i="8"/>
  <c r="B28" i="8"/>
  <c r="B27" i="8"/>
  <c r="B26" i="8"/>
  <c r="B25" i="8"/>
  <c r="B24" i="8"/>
  <c r="B23" i="8"/>
  <c r="B21" i="8"/>
  <c r="B20" i="8"/>
  <c r="B18" i="8"/>
  <c r="B17" i="8"/>
  <c r="B16" i="8"/>
  <c r="B15" i="8"/>
  <c r="B14" i="8"/>
  <c r="B13" i="8"/>
  <c r="B12" i="8"/>
  <c r="B11" i="8"/>
  <c r="B10" i="8"/>
  <c r="B8" i="8"/>
  <c r="B7" i="8"/>
  <c r="C5" i="8" l="1"/>
  <c r="C6" i="8"/>
  <c r="C14" i="8"/>
  <c r="C22" i="8"/>
  <c r="C30" i="8"/>
  <c r="C10" i="8"/>
  <c r="C18" i="8"/>
  <c r="C26" i="8"/>
  <c r="C11" i="8"/>
  <c r="C27" i="8"/>
  <c r="C12" i="8"/>
  <c r="C20" i="8"/>
  <c r="C28" i="8"/>
  <c r="C13" i="8"/>
  <c r="C21" i="8"/>
  <c r="C29" i="8"/>
  <c r="C23" i="8"/>
  <c r="C7" i="8"/>
  <c r="C31" i="8"/>
  <c r="C8" i="8"/>
  <c r="C16" i="8"/>
  <c r="C24" i="8"/>
  <c r="C32" i="8"/>
  <c r="C19" i="8"/>
  <c r="C15" i="8"/>
  <c r="C9" i="8"/>
  <c r="C17" i="8"/>
  <c r="C25" i="8"/>
</calcChain>
</file>

<file path=xl/sharedStrings.xml><?xml version="1.0" encoding="utf-8"?>
<sst xmlns="http://schemas.openxmlformats.org/spreadsheetml/2006/main" count="979" uniqueCount="752">
  <si>
    <t>Sources</t>
  </si>
  <si>
    <t>Champ</t>
  </si>
  <si>
    <t>Contenu des onglets</t>
  </si>
  <si>
    <t xml:space="preserve">Contact </t>
  </si>
  <si>
    <t xml:space="preserve">Données des figures de la publication </t>
  </si>
  <si>
    <t>Données complémentaires</t>
  </si>
  <si>
    <t>Pour tout renseignement concernant nos statistiques, vous pouvez nous contacter par courriel à l'adresse suivante :  ssmsi-communication@interieur.gouv.fr</t>
  </si>
  <si>
    <t xml:space="preserve">Non-respect d’une mesure d’urgence prescrite en cas de menaces sanitaire grave
pour prévenir et limiter les conséquences de la menace sur la santé de la
population
</t>
  </si>
  <si>
    <t xml:space="preserve">Non-port d’un masque de protection dans un établissement recevant du public –
circonscription territoriale en état d’urgence sanitaire et devant faire face à
l’épidémie de Covid-19
</t>
  </si>
  <si>
    <t xml:space="preserve">Violation d’une mesure locale imposant le port d’un masque de protection dans
une circonscription territoriale en état d’urgence sanitaire et devant faire face à
l’épidémie de Covid-19
</t>
  </si>
  <si>
    <t>Méconnaissance de
l’obligation de
présenter le passe
sanitaire ou vaccinal (1ere violation)</t>
  </si>
  <si>
    <t>Faux commis dans
un passe sanitaire ou
vaccinal</t>
  </si>
  <si>
    <t>Exercice de l’activité
de soignant en
l’absence de
vaccination</t>
  </si>
  <si>
    <t>Non contrôle, par
l’employeur, du
respect de
l’obligation vaccinale</t>
  </si>
  <si>
    <t>Refus illegal d'accès à un lieu à une personne ne présentant pas un document sanitaire</t>
  </si>
  <si>
    <t>Emploi de travailleur dont l'activité l'expose au virus sans respect des règles de prévention</t>
  </si>
  <si>
    <t>DELITS</t>
  </si>
  <si>
    <t>2A</t>
  </si>
  <si>
    <t>2B</t>
  </si>
  <si>
    <t>Code Natinf</t>
  </si>
  <si>
    <t>Part des infractions aux déplacements (en %)</t>
  </si>
  <si>
    <t>Numéro de département</t>
  </si>
  <si>
    <t>Libellé de département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</si>
  <si>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</si>
  <si>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</si>
  <si>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</si>
  <si>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</si>
  <si>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</si>
  <si>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</si>
  <si>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</si>
  <si>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</si>
  <si>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</si>
  <si>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</si>
  <si>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</si>
  <si>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</si>
  <si>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</si>
  <si>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</si>
  <si>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</si>
  <si>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</si>
  <si>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</si>
  <si>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</si>
  <si>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</si>
  <si>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</si>
  <si>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</si>
  <si>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</si>
  <si>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</si>
  <si>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</si>
  <si>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</si>
  <si>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</si>
  <si>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</si>
  <si>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</si>
  <si>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</si>
  <si>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</si>
  <si>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</si>
  <si>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</si>
  <si>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</si>
  <si>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</si>
  <si>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</si>
  <si>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</si>
  <si>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</si>
  <si>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</si>
  <si>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</si>
  <si>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</si>
  <si>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</si>
  <si>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</si>
  <si>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</si>
  <si>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</si>
  <si>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</si>
  <si>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</si>
  <si>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</si>
  <si>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</si>
  <si>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</si>
  <si>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</si>
  <si>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</si>
  <si>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</si>
  <si>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</si>
  <si>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</si>
  <si>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</si>
  <si>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</si>
  <si>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</si>
  <si>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</si>
  <si>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</si>
  <si>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</si>
  <si>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</si>
  <si>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</si>
  <si>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</si>
  <si>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</si>
  <si>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</si>
  <si>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</si>
  <si>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</si>
  <si>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</si>
  <si>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</si>
  <si>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</si>
  <si>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</si>
  <si>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</si>
  <si>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</si>
  <si>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</si>
  <si>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</si>
  <si>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</si>
  <si>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</si>
  <si>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</si>
  <si>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</si>
  <si>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</si>
  <si>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</si>
  <si>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</si>
  <si>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</si>
  <si>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</si>
  <si>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</si>
  <si>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</si>
  <si>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</si>
  <si>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</si>
  <si>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</si>
  <si>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</si>
  <si>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</si>
  <si>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</si>
  <si>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</si>
  <si>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</si>
  <si>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</si>
  <si>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</si>
  <si>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</si>
  <si>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</si>
  <si>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</si>
  <si>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</si>
  <si>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</si>
  <si>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30 - 44 ans</t>
  </si>
  <si>
    <t>45 - 59 ans</t>
  </si>
  <si>
    <t>Sexe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</si>
  <si>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</si>
  <si>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</si>
  <si>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</si>
  <si>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</si>
  <si>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</si>
  <si>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</si>
  <si>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</si>
  <si>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</si>
  <si>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</si>
  <si>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</si>
  <si>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</si>
  <si>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</si>
  <si>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</si>
  <si>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</si>
  <si>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</si>
  <si>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</si>
  <si>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</si>
  <si>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</si>
  <si>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</si>
  <si>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</si>
  <si>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2021</t>
  </si>
  <si>
    <t>Février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</si>
  <si>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</si>
  <si>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</si>
  <si>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</si>
  <si>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</si>
  <si>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</si>
  <si>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</si>
  <si>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</si>
  <si>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Autres infractions liées au non-respect des mesures sanitaires</t>
  </si>
  <si>
    <t>-</t>
  </si>
  <si>
    <t xml:space="preserve">Infractions liées aux rassemblements interdits </t>
  </si>
  <si>
    <t>Unité urbaine de Paris</t>
  </si>
  <si>
    <t>Hors unité urbaine</t>
  </si>
  <si>
    <t>Effectifs</t>
  </si>
  <si>
    <t>Délits</t>
  </si>
  <si>
    <t>Délits concernant les réitérations d'infractions</t>
  </si>
  <si>
    <t>Hommes</t>
  </si>
  <si>
    <t>Femmes</t>
  </si>
  <si>
    <t>Age</t>
  </si>
  <si>
    <t>Nationalité</t>
  </si>
  <si>
    <t>Tranche d'unité urbaine</t>
  </si>
  <si>
    <t>Agglomération de Paris</t>
  </si>
  <si>
    <t>200 000 à 1 999 999 habitants</t>
  </si>
  <si>
    <t>100 000 à 199 999 habitants</t>
  </si>
  <si>
    <t>50 000 à 99 999 habitants</t>
  </si>
  <si>
    <t>20 000 à 49 999 habitants</t>
  </si>
  <si>
    <t>10 000 à 19 999 habitants</t>
  </si>
  <si>
    <t>5 000 à 9 999 habitants</t>
  </si>
  <si>
    <t>2 000 à 4 999 habitants</t>
  </si>
  <si>
    <t>Ensemble des contraventions Covid-19</t>
  </si>
  <si>
    <t>Délits concernant les usages du passe sanitaire</t>
  </si>
  <si>
    <r>
      <t>Source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SSMSI, bases statistiques des infractions enregistrées ou élucidées par la police et la gendarmerie entre 2020 et 2022</t>
    </r>
  </si>
  <si>
    <t>NA</t>
  </si>
  <si>
    <t>Communes rurales</t>
  </si>
  <si>
    <t>Taille d'unité urbaine</t>
  </si>
  <si>
    <t>Période 2 - 1er novembre au 31 juillet 2021</t>
  </si>
  <si>
    <t>Période 1 - du 23 mars au 30 octobre 2020</t>
  </si>
  <si>
    <t>Période 3 - 1er août 2021 au 31 juillet 2022</t>
  </si>
  <si>
    <t>Ensemble des périodes (mars 2020 - juillet 2022)</t>
  </si>
  <si>
    <t xml:space="preserve">Infractions liées aux restrictions de déplacement et de transport  </t>
  </si>
  <si>
    <t>de 2 000 à 4 999 habitants</t>
  </si>
  <si>
    <t>de 5 000 à 9 999 habitants</t>
  </si>
  <si>
    <t>de 10 000 à 19 999 habitants</t>
  </si>
  <si>
    <t>de 20 000 à 49 999 habitants</t>
  </si>
  <si>
    <t>de 100 000 à 199 999 habitants</t>
  </si>
  <si>
    <t>de 50 000 à 99 999 habitants</t>
  </si>
  <si>
    <t>de 200 000 à 1 999 999 habitants</t>
  </si>
  <si>
    <t>Total des infractions Covid-19</t>
  </si>
  <si>
    <t>Infractions liées aux déplacements et transports</t>
  </si>
  <si>
    <t xml:space="preserve">Infractions liées au non-port du masque </t>
  </si>
  <si>
    <t>Autres infractions Covid-19</t>
  </si>
  <si>
    <t>Libellé code Natinf</t>
  </si>
  <si>
    <t>Présentation
frauduleuse d’un
passe sanitaire ou
vaccinal appartenant
à autrui</t>
  </si>
  <si>
    <t>Transmission à un tiers d'un document sanitaire en vue de son utilisation frauduleuse lors d'un contrôle d'accès à un lieu, mode de transport ou évenement dans le cadre de la lutte contre l'épidémie de Covid-19</t>
  </si>
  <si>
    <t>Conservation
frauduleuse, par les
professionnels
amenés à contrôler
la détention du
passe sanitaire ou
vaccinal, du
document officiel
comportant la
photographie du
porteur du passe ou
du passe</t>
  </si>
  <si>
    <t>Réutilisation
frauduleuse, par les
professionnels
amenés à contrôler
la détention du
passe sanitaire ou
vaccinal, du
document officiel
comportant la
photographie du
porteur du passe ou
du passe</t>
  </si>
  <si>
    <t>Usage d’un passe
sanitaire ou vaccinal
falsifié</t>
  </si>
  <si>
    <t>Procuration
ou proposition de
procuration d’un
faux passe</t>
  </si>
  <si>
    <t>Non-contrôle de la
détention du passe
par l’exploitant d’un
lieu ou d’un
établissement</t>
  </si>
  <si>
    <t>Non-contrôle de la
détention du passe
par le responsable d’un
événement</t>
  </si>
  <si>
    <t>Détention d’un
passe sanitaire ou
vaccinal falsifié</t>
  </si>
  <si>
    <t>Détention de plusieurs faux
passes sanitaires ou
vaccinals falsifiés</t>
  </si>
  <si>
    <t xml:space="preserve">Dégradation d’un bien destiné à la
vaccination </t>
  </si>
  <si>
    <t xml:space="preserve">Destruction d’un bien destiné à la
vaccination </t>
  </si>
  <si>
    <t xml:space="preserve">Dégradation par inscription d’un bien destiné à la
vaccination </t>
  </si>
  <si>
    <t>Nature d'infraction</t>
  </si>
  <si>
    <t>Nombre d'infractions commises par période</t>
  </si>
  <si>
    <t>Légende des catégories d'infractions Covid-19</t>
  </si>
  <si>
    <t>CONTRAVENTION 4e classe (en %)</t>
  </si>
  <si>
    <t>CONTRAVENTION 5e classe (en %)</t>
  </si>
  <si>
    <t>DELIT (en %)</t>
  </si>
  <si>
    <t xml:space="preserve"> France</t>
  </si>
  <si>
    <t>France métropolitaine</t>
  </si>
  <si>
    <t>Refus de déférer à une réquisition de l’autorité administrative en cas de menace sanitaire grave</t>
  </si>
  <si>
    <t xml:space="preserve">Infractions liées aux restrictions de déplacement et de transport </t>
  </si>
  <si>
    <t xml:space="preserve">Les autres infractions liées au non-respect des mesures sanitaires, dont les réitérations </t>
  </si>
  <si>
    <r>
      <t>Figure 1 –</t>
    </r>
    <r>
      <rPr>
        <b/>
        <sz val="9.5"/>
        <color rgb="FF181717"/>
        <rFont val="Marianne Light"/>
        <family val="3"/>
      </rPr>
      <t xml:space="preserve"> </t>
    </r>
    <r>
      <rPr>
        <b/>
        <sz val="12.5"/>
        <rFont val="Marianne"/>
        <family val="3"/>
      </rPr>
      <t>Nombre d’infractions Covid-19 enregistrées chaque mois par la police et la gendarmerie entre mars 2020 et juillet 2022</t>
    </r>
  </si>
  <si>
    <r>
      <t>Champ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France, infractions spécifiques à l’état d’urgence sanitaire.</t>
    </r>
  </si>
  <si>
    <r>
      <t>Sources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 xml:space="preserve">: SSMSI, bases statistiques des infractions enregistrées ou élucidées par la police et la gendarmerie entre 2020 et 2022. </t>
    </r>
  </si>
  <si>
    <r>
      <t>Champ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France, infractions spécifique à l’état d’urgence sanitaire.</t>
    </r>
  </si>
  <si>
    <r>
      <t>Source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 xml:space="preserve">: SSMSI, bases statistiques des infractions enregistrées ou élucidées par la police et la gendarmerie entre 2020 et 2022. </t>
    </r>
  </si>
  <si>
    <r>
      <t>Champ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France, infractions spécifiques à l’état d’urgence sanitaire</t>
    </r>
  </si>
  <si>
    <t>Figure 1 - Nombre d’infractions Covid-19 enregistrées chaque mois par la police et la gendarmerie entre mars 2020 et juillet 2022</t>
  </si>
  <si>
    <t>Figure 2 - Répartition des catégories d’infractions Covid-19 enregistrées par la police et la gendarmerie selon la période (en %)</t>
  </si>
  <si>
    <t xml:space="preserve">Figure 3 - Répartition des infractions Covid-19 selon leur nature et leur catégorie (en % et en effectif) </t>
  </si>
  <si>
    <t>France, infractions spécifiques à l’état d’urgence sanitaire.</t>
  </si>
  <si>
    <t>Les infractions Covid-19</t>
  </si>
  <si>
    <t>Nombre d'infractions pour 1 000 habitants</t>
  </si>
  <si>
    <t xml:space="preserve">Infractions liées au non-port de masque </t>
  </si>
  <si>
    <t>Nature de l'infraction</t>
  </si>
  <si>
    <t>06</t>
  </si>
  <si>
    <t>Ensemble des mis en causes</t>
  </si>
  <si>
    <t>1 783 100</t>
  </si>
  <si>
    <t>1 745 200</t>
  </si>
  <si>
    <t>37 900</t>
  </si>
  <si>
    <t>Lecture : Dans les unités urbaines de France métropolitaine ayant entre 20 000 et 49 999 habitants, 50 infractions Covid-19 pour 1 000 habitants ont été enregistrées (point jaune). Ce taux est de 52 ‰ pour les unités urbaines de même taille considérées dans leur ensemble en France (barre bleue).</t>
  </si>
  <si>
    <t xml:space="preserve">Champ : France, infractions spécifiques à l’état d’urgence sanitaire. </t>
  </si>
  <si>
    <t>Sources : SSMSI, bases statistiques des infractions enregistrées ou élucidées par la police et la gendarmerie entre 2020 et 2022 ; Insee, populations légales, recensement de la population 2021 (pour Mayotte recensement de la population 2017).</t>
  </si>
  <si>
    <t>Ensemble des infractions</t>
  </si>
  <si>
    <t>Ensemble des réitérations d'infractions Covid-19</t>
  </si>
  <si>
    <t>Type de densité de peuplement</t>
  </si>
  <si>
    <t xml:space="preserve">Communes densément peuplées </t>
  </si>
  <si>
    <t xml:space="preserve">Communes intermédiaires                </t>
  </si>
  <si>
    <r>
      <t>Femmes</t>
    </r>
    <r>
      <rPr>
        <sz val="8"/>
        <color theme="1"/>
        <rFont val="Marianne"/>
        <family val="3"/>
      </rPr>
      <t> </t>
    </r>
    <r>
      <rPr>
        <sz val="8"/>
        <color theme="1"/>
        <rFont val="Calibri"/>
        <family val="2"/>
        <scheme val="minor"/>
      </rPr>
      <t> </t>
    </r>
  </si>
  <si>
    <t>Moins de 13 ans</t>
  </si>
  <si>
    <t>13-17 ans</t>
  </si>
  <si>
    <t>18-29 ans</t>
  </si>
  <si>
    <t>60 ans ou plus</t>
  </si>
  <si>
    <t>&lt;1</t>
  </si>
  <si>
    <t>66202</t>
  </si>
  <si>
    <t>Targasonne</t>
  </si>
  <si>
    <t>66001</t>
  </si>
  <si>
    <t>66117</t>
  </si>
  <si>
    <t>Mont-Louis</t>
  </si>
  <si>
    <t>66063</t>
  </si>
  <si>
    <t>Les Cluses</t>
  </si>
  <si>
    <t>66027</t>
  </si>
  <si>
    <t>La Cabanasse</t>
  </si>
  <si>
    <t>66123</t>
  </si>
  <si>
    <t>Nyer</t>
  </si>
  <si>
    <t>66066</t>
  </si>
  <si>
    <t>Enveitg</t>
  </si>
  <si>
    <t>66003</t>
  </si>
  <si>
    <t>66106</t>
  </si>
  <si>
    <t>Maureillas-las-Illas</t>
  </si>
  <si>
    <t>66137</t>
  </si>
  <si>
    <t>Le Perthus</t>
  </si>
  <si>
    <t>66194</t>
  </si>
  <si>
    <t>Serralongue</t>
  </si>
  <si>
    <t>66179</t>
  </si>
  <si>
    <t>Saint-Laurent-de-Cerdans</t>
  </si>
  <si>
    <t>66009</t>
  </si>
  <si>
    <t>Arles-sur-Tech</t>
  </si>
  <si>
    <t>66060</t>
  </si>
  <si>
    <t>Corsavy</t>
  </si>
  <si>
    <t>66150</t>
  </si>
  <si>
    <t>Prats-de-Mollo-la-Preste</t>
  </si>
  <si>
    <t>66102</t>
  </si>
  <si>
    <t>Mantet</t>
  </si>
  <si>
    <t>66155</t>
  </si>
  <si>
    <t>Py</t>
  </si>
  <si>
    <t>66080</t>
  </si>
  <si>
    <t>66142</t>
  </si>
  <si>
    <t>66025</t>
  </si>
  <si>
    <t>Bourg-Madame</t>
  </si>
  <si>
    <t>66100</t>
  </si>
  <si>
    <t>Llo</t>
  </si>
  <si>
    <t>66075</t>
  </si>
  <si>
    <t>Eyne</t>
  </si>
  <si>
    <t>66160</t>
  </si>
  <si>
    <t>66132</t>
  </si>
  <si>
    <t>Palau-de-Cerdagne</t>
  </si>
  <si>
    <t>66095</t>
  </si>
  <si>
    <t>Latour-de-Carol</t>
  </si>
  <si>
    <t>66130</t>
  </si>
  <si>
    <t>66218</t>
  </si>
  <si>
    <t>Ur</t>
  </si>
  <si>
    <t>66120</t>
  </si>
  <si>
    <t>Nahuja</t>
  </si>
  <si>
    <t>66167</t>
  </si>
  <si>
    <t>Saillagouse</t>
  </si>
  <si>
    <t>66049</t>
  </si>
  <si>
    <t>66148</t>
  </si>
  <si>
    <t>Port-Vendres</t>
  </si>
  <si>
    <t>66016</t>
  </si>
  <si>
    <t>Banyuls-sur-Mer</t>
  </si>
  <si>
    <t>66048</t>
  </si>
  <si>
    <t>66053</t>
  </si>
  <si>
    <t>Collioure</t>
  </si>
  <si>
    <t>66091</t>
  </si>
  <si>
    <t>66083</t>
  </si>
  <si>
    <t>Fosse</t>
  </si>
  <si>
    <t>66097</t>
  </si>
  <si>
    <t>Lesquerde</t>
  </si>
  <si>
    <t>66127</t>
  </si>
  <si>
    <t>66231</t>
  </si>
  <si>
    <t>Vingrau</t>
  </si>
  <si>
    <t>66190</t>
  </si>
  <si>
    <t>66094</t>
  </si>
  <si>
    <t>Latour-Bas-Elne</t>
  </si>
  <si>
    <t>66171</t>
  </si>
  <si>
    <t>Saint-Cyprien</t>
  </si>
  <si>
    <t>66180</t>
  </si>
  <si>
    <t>Saint-Laurent-de-la-Salanque</t>
  </si>
  <si>
    <t>66212</t>
  </si>
  <si>
    <t>Torreilles</t>
  </si>
  <si>
    <t>66017</t>
  </si>
  <si>
    <t>66182</t>
  </si>
  <si>
    <t>Sainte-Marie-la-Mer</t>
  </si>
  <si>
    <t>66008</t>
  </si>
  <si>
    <t>66205</t>
  </si>
  <si>
    <t>Tautavel</t>
  </si>
  <si>
    <t>66046</t>
  </si>
  <si>
    <t>66152</t>
  </si>
  <si>
    <t>Prugnanes</t>
  </si>
  <si>
    <t>66187</t>
  </si>
  <si>
    <t>Saint-Paul-de-Fenouillet</t>
  </si>
  <si>
    <t>66107</t>
  </si>
  <si>
    <t>Maury</t>
  </si>
  <si>
    <t>66176</t>
  </si>
  <si>
    <t>Saint-Hippolyte</t>
  </si>
  <si>
    <t>66002</t>
  </si>
  <si>
    <t>66196</t>
  </si>
  <si>
    <t>66168</t>
  </si>
  <si>
    <t>66224</t>
  </si>
  <si>
    <t>Villelongue-de-la-Salanque</t>
  </si>
  <si>
    <t>66037</t>
  </si>
  <si>
    <t>Canet-en-Roussillon</t>
  </si>
  <si>
    <t>66186</t>
  </si>
  <si>
    <t>Saint-Nazaire</t>
  </si>
  <si>
    <t>66041</t>
  </si>
  <si>
    <t>66069</t>
  </si>
  <si>
    <t>Espira-de-l'Agly</t>
  </si>
  <si>
    <t>66054</t>
  </si>
  <si>
    <t>Conat</t>
  </si>
  <si>
    <t>66219</t>
  </si>
  <si>
    <t>Urbanya</t>
  </si>
  <si>
    <t>66122</t>
  </si>
  <si>
    <t>66090</t>
  </si>
  <si>
    <t>Jujols</t>
  </si>
  <si>
    <t>66128</t>
  </si>
  <si>
    <t>Oreilla</t>
  </si>
  <si>
    <t>66223</t>
  </si>
  <si>
    <t>Villefranche-de-Conflent</t>
  </si>
  <si>
    <t>66010</t>
  </si>
  <si>
    <t>66047</t>
  </si>
  <si>
    <t>66105</t>
  </si>
  <si>
    <t>Matemale</t>
  </si>
  <si>
    <t>66004</t>
  </si>
  <si>
    <t>Les Angles</t>
  </si>
  <si>
    <t>66005</t>
  </si>
  <si>
    <t>Angoustrine-Villeneuve-des-Escaldes</t>
  </si>
  <si>
    <t>66020</t>
  </si>
  <si>
    <t>66124</t>
  </si>
  <si>
    <t>Font-Romeu-Odeillo-Via</t>
  </si>
  <si>
    <t>66147</t>
  </si>
  <si>
    <t>66146</t>
  </si>
  <si>
    <t>Porta</t>
  </si>
  <si>
    <t>66098</t>
  </si>
  <si>
    <t>La Llagonne</t>
  </si>
  <si>
    <t>66192</t>
  </si>
  <si>
    <t>Sauto</t>
  </si>
  <si>
    <t>66023</t>
  </si>
  <si>
    <t>66055</t>
  </si>
  <si>
    <t>66056</t>
  </si>
  <si>
    <t>66189</t>
  </si>
  <si>
    <t>Saleilles</t>
  </si>
  <si>
    <t>66208</t>
  </si>
  <si>
    <t>66230</t>
  </si>
  <si>
    <t>66038</t>
  </si>
  <si>
    <t>66165</t>
  </si>
  <si>
    <t>66164</t>
  </si>
  <si>
    <t>Rivesaltes</t>
  </si>
  <si>
    <t>66050</t>
  </si>
  <si>
    <t>Claira</t>
  </si>
  <si>
    <t>66021</t>
  </si>
  <si>
    <t>Bompas</t>
  </si>
  <si>
    <t>66141</t>
  </si>
  <si>
    <t>Pia</t>
  </si>
  <si>
    <t>66138</t>
  </si>
  <si>
    <t>Peyrestortes</t>
  </si>
  <si>
    <t>66172</t>
  </si>
  <si>
    <t>66012</t>
  </si>
  <si>
    <t>Baho</t>
  </si>
  <si>
    <t>66011</t>
  </si>
  <si>
    <t>Bages</t>
  </si>
  <si>
    <t>66144</t>
  </si>
  <si>
    <t>Pollestres</t>
  </si>
  <si>
    <t>66059</t>
  </si>
  <si>
    <t>Corneilla-del-Vercol</t>
  </si>
  <si>
    <t>66114</t>
  </si>
  <si>
    <t>Montescot</t>
  </si>
  <si>
    <t>66226</t>
  </si>
  <si>
    <t>Villemolaque</t>
  </si>
  <si>
    <t>66145</t>
  </si>
  <si>
    <t>Ponteilla</t>
  </si>
  <si>
    <t>66217</t>
  </si>
  <si>
    <t>Trouillas</t>
  </si>
  <si>
    <t>66101</t>
  </si>
  <si>
    <t>Llupia</t>
  </si>
  <si>
    <t>66227</t>
  </si>
  <si>
    <t>Villeneuve-de-la-Raho</t>
  </si>
  <si>
    <t>66065</t>
  </si>
  <si>
    <t>Elne</t>
  </si>
  <si>
    <t>66210</t>
  </si>
  <si>
    <t>Thuir</t>
  </si>
  <si>
    <t>66129</t>
  </si>
  <si>
    <t>Ortaffa</t>
  </si>
  <si>
    <t>66177</t>
  </si>
  <si>
    <t>Saint-Jean-Lasseille</t>
  </si>
  <si>
    <t>66084</t>
  </si>
  <si>
    <t>Fourques</t>
  </si>
  <si>
    <t>66151</t>
  </si>
  <si>
    <t>Prats-de-Sournia</t>
  </si>
  <si>
    <t>66234</t>
  </si>
  <si>
    <t>Le Vivier</t>
  </si>
  <si>
    <t>66076</t>
  </si>
  <si>
    <t>Feilluns</t>
  </si>
  <si>
    <t>66139</t>
  </si>
  <si>
    <t>66216</t>
  </si>
  <si>
    <t>Trilla</t>
  </si>
  <si>
    <t>66071</t>
  </si>
  <si>
    <t>Estagel</t>
  </si>
  <si>
    <t>66118</t>
  </si>
  <si>
    <t>Montner</t>
  </si>
  <si>
    <t>66042</t>
  </si>
  <si>
    <t>Cassagnes</t>
  </si>
  <si>
    <t>66184</t>
  </si>
  <si>
    <t>Saint-Martin-de-Fenouillet</t>
  </si>
  <si>
    <t>66232</t>
  </si>
  <si>
    <t>Vira</t>
  </si>
  <si>
    <t>66077</t>
  </si>
  <si>
    <t>Fenouillet</t>
  </si>
  <si>
    <t>66092</t>
  </si>
  <si>
    <t>Lansac</t>
  </si>
  <si>
    <t>66169</t>
  </si>
  <si>
    <t>Saint-Arnac</t>
  </si>
  <si>
    <t>66158</t>
  </si>
  <si>
    <t>66143</t>
  </si>
  <si>
    <t>66096</t>
  </si>
  <si>
    <t>Latour-de-France</t>
  </si>
  <si>
    <t>66039</t>
  </si>
  <si>
    <t>Caramany</t>
  </si>
  <si>
    <t>66014</t>
  </si>
  <si>
    <t>Baixas</t>
  </si>
  <si>
    <t>66070</t>
  </si>
  <si>
    <t>Espira-de-Conflent</t>
  </si>
  <si>
    <t>66089</t>
  </si>
  <si>
    <t>Joch</t>
  </si>
  <si>
    <t>66161</t>
  </si>
  <si>
    <t>Ria-Sirach</t>
  </si>
  <si>
    <t>66045</t>
  </si>
  <si>
    <t>Catllar</t>
  </si>
  <si>
    <t>66103</t>
  </si>
  <si>
    <t>Marquixanes</t>
  </si>
  <si>
    <t>66040</t>
  </si>
  <si>
    <t>Casefabre</t>
  </si>
  <si>
    <t>66104</t>
  </si>
  <si>
    <t>Los Masos</t>
  </si>
  <si>
    <t>66029</t>
  </si>
  <si>
    <t>Caixas</t>
  </si>
  <si>
    <t>66170</t>
  </si>
  <si>
    <t>Sainte-Colombe-de-la-Commanderie</t>
  </si>
  <si>
    <t>66044</t>
  </si>
  <si>
    <t>Castelnou</t>
  </si>
  <si>
    <t>66149</t>
  </si>
  <si>
    <t>Prades</t>
  </si>
  <si>
    <t>66086</t>
  </si>
  <si>
    <t>Glorianes</t>
  </si>
  <si>
    <t>66203</t>
  </si>
  <si>
    <t>Taulis</t>
  </si>
  <si>
    <t>66183</t>
  </si>
  <si>
    <t>Saint-Marsal</t>
  </si>
  <si>
    <t>66018</t>
  </si>
  <si>
    <t>La Bastide</t>
  </si>
  <si>
    <t>66221</t>
  </si>
  <si>
    <t>Valmanya</t>
  </si>
  <si>
    <t>66043</t>
  </si>
  <si>
    <t>Casteil</t>
  </si>
  <si>
    <t>66013</t>
  </si>
  <si>
    <t>Baillestavy</t>
  </si>
  <si>
    <t>66073</t>
  </si>
  <si>
    <t>Estoher</t>
  </si>
  <si>
    <t>66051</t>
  </si>
  <si>
    <t>Clara-Villerach</t>
  </si>
  <si>
    <t>66078</t>
  </si>
  <si>
    <t>Fillols</t>
  </si>
  <si>
    <t>66199</t>
  </si>
  <si>
    <t>Taillet</t>
  </si>
  <si>
    <t>66153</t>
  </si>
  <si>
    <t>Prunet-et-Belpuig</t>
  </si>
  <si>
    <t>66222</t>
  </si>
  <si>
    <t>Vernet-les-Bains</t>
  </si>
  <si>
    <t>66032</t>
  </si>
  <si>
    <t>Calmeilles</t>
  </si>
  <si>
    <t>66112</t>
  </si>
  <si>
    <t>Montauriol</t>
  </si>
  <si>
    <t>66136</t>
  </si>
  <si>
    <t>Perpignan</t>
  </si>
  <si>
    <t>66028</t>
  </si>
  <si>
    <t>Cabestany</t>
  </si>
  <si>
    <t>66026</t>
  </si>
  <si>
    <t>Brouilla</t>
  </si>
  <si>
    <t>66225</t>
  </si>
  <si>
    <t>Villelongue-dels-Monts</t>
  </si>
  <si>
    <t>66233</t>
  </si>
  <si>
    <t>66178</t>
  </si>
  <si>
    <t>Saint-Jean-Pla-de-Corts</t>
  </si>
  <si>
    <t>66175</t>
  </si>
  <si>
    <t>66211</t>
  </si>
  <si>
    <t>66214</t>
  </si>
  <si>
    <t>Tresserre</t>
  </si>
  <si>
    <t>66133</t>
  </si>
  <si>
    <t>Palau-del-Vidre</t>
  </si>
  <si>
    <t>66093</t>
  </si>
  <si>
    <t>66024</t>
  </si>
  <si>
    <t>Le Boulou</t>
  </si>
  <si>
    <t>66015</t>
  </si>
  <si>
    <t>Banyuls-dels-Aspres</t>
  </si>
  <si>
    <t>66156</t>
  </si>
  <si>
    <t>Rabouillet</t>
  </si>
  <si>
    <t>66207</t>
  </si>
  <si>
    <t>Terrats</t>
  </si>
  <si>
    <t>66215</t>
  </si>
  <si>
    <t>66228</t>
  </si>
  <si>
    <t>66108</t>
  </si>
  <si>
    <t>Millas</t>
  </si>
  <si>
    <t>66058</t>
  </si>
  <si>
    <t>66140</t>
  </si>
  <si>
    <t>66121</t>
  </si>
  <si>
    <t>66034</t>
  </si>
  <si>
    <t>66109</t>
  </si>
  <si>
    <t>Molitg-les-Bains</t>
  </si>
  <si>
    <t>66074</t>
  </si>
  <si>
    <t>Eus</t>
  </si>
  <si>
    <t>66035</t>
  </si>
  <si>
    <t>Campoussy</t>
  </si>
  <si>
    <t>66007</t>
  </si>
  <si>
    <t>Arboussols</t>
  </si>
  <si>
    <t>66201</t>
  </si>
  <si>
    <t>Tarerach</t>
  </si>
  <si>
    <t>66111</t>
  </si>
  <si>
    <t>66173</t>
  </si>
  <si>
    <t>66174</t>
  </si>
  <si>
    <t>66088</t>
  </si>
  <si>
    <t>66213</t>
  </si>
  <si>
    <t>Toulouges</t>
  </si>
  <si>
    <t>66195</t>
  </si>
  <si>
    <t>Le Soler</t>
  </si>
  <si>
    <t>66082</t>
  </si>
  <si>
    <t>66157</t>
  </si>
  <si>
    <t>Railleu</t>
  </si>
  <si>
    <t>66197</t>
  </si>
  <si>
    <t>Souanyas</t>
  </si>
  <si>
    <t>66068</t>
  </si>
  <si>
    <t>Escaro</t>
  </si>
  <si>
    <t>66166</t>
  </si>
  <si>
    <t>Sahorre</t>
  </si>
  <si>
    <t>66191</t>
  </si>
  <si>
    <t>Sansa</t>
  </si>
  <si>
    <t>Libellé de commune</t>
  </si>
  <si>
    <t>Nombre d'infractions</t>
  </si>
  <si>
    <t>Taux pour 1 000 habitants</t>
  </si>
  <si>
    <t>L'Albère</t>
  </si>
  <si>
    <t>Alénya</t>
  </si>
  <si>
    <t>Amélie-les-Bains-Palalda</t>
  </si>
  <si>
    <t>Argelès-sur-Mer</t>
  </si>
  <si>
    <t>Ayguatébia-Talau</t>
  </si>
  <si>
    <t>Le Barcarès</t>
  </si>
  <si>
    <t>Bolquère</t>
  </si>
  <si>
    <t>Bouleternère</t>
  </si>
  <si>
    <t>Canohès</t>
  </si>
  <si>
    <t>Cases-de-Pène</t>
  </si>
  <si>
    <t>Campôme</t>
  </si>
  <si>
    <t>Caudiès-de-Fenouillèdes</t>
  </si>
  <si>
    <t>Caudiès-de-Conflent</t>
  </si>
  <si>
    <t>Cerbère</t>
  </si>
  <si>
    <t>Céret</t>
  </si>
  <si>
    <t>Corbère</t>
  </si>
  <si>
    <t>Corbère-les-Cabanes</t>
  </si>
  <si>
    <t>Corneilla-la-Rivière</t>
  </si>
  <si>
    <t>Fontpédrouse</t>
  </si>
  <si>
    <t>Formiguères</t>
  </si>
  <si>
    <t>Lamanère</t>
  </si>
  <si>
    <t>Ille-sur-Têt</t>
  </si>
  <si>
    <t>Montalba-le-Château</t>
  </si>
  <si>
    <t>Laroque-des-Albères</t>
  </si>
  <si>
    <t>Néfiach</t>
  </si>
  <si>
    <t>Nohèdes</t>
  </si>
  <si>
    <t>Opoul-Périllos</t>
  </si>
  <si>
    <t>Osséja</t>
  </si>
  <si>
    <t>Pézilla-de-Conflent</t>
  </si>
  <si>
    <t>Pézilla-la-Rivière</t>
  </si>
  <si>
    <t>Planès</t>
  </si>
  <si>
    <t>Planèzes</t>
  </si>
  <si>
    <t>Porté-Puymorens</t>
  </si>
  <si>
    <t>Rodès</t>
  </si>
  <si>
    <t>Saint-André</t>
  </si>
  <si>
    <t>Saint-Estève</t>
  </si>
  <si>
    <t>Saint-Féliu-d'Amont</t>
  </si>
  <si>
    <t>Saint-Féliu-d'Avall</t>
  </si>
  <si>
    <t>Saint-Génis-des-Fontaines</t>
  </si>
  <si>
    <t>Reynès</t>
  </si>
  <si>
    <t>Salses-le-Château</t>
  </si>
  <si>
    <t>Rasiguères</t>
  </si>
  <si>
    <t>Sorède</t>
  </si>
  <si>
    <t>Trévillach</t>
  </si>
  <si>
    <t>Théza</t>
  </si>
  <si>
    <t>Tordères</t>
  </si>
  <si>
    <t>Villeneuve-la-Rivière</t>
  </si>
  <si>
    <t>Vinça</t>
  </si>
  <si>
    <t>Vivès</t>
  </si>
  <si>
    <t>Code Insee</t>
  </si>
  <si>
    <t>Lecture : Sur la commune du Perthus, le nombre d’infraction Covid-19 pour infractions aux restrictions de déplacement et de transport dépasse les 2 159 pour 1 000 habitants.</t>
  </si>
  <si>
    <t>&lt;5</t>
  </si>
  <si>
    <t>Libellé</t>
  </si>
  <si>
    <t>Population</t>
  </si>
  <si>
    <t>ST Pierre et Miquelon</t>
  </si>
  <si>
    <t>Saint-Martin</t>
  </si>
  <si>
    <t>Wallis-et-Futuna</t>
  </si>
  <si>
    <t>Polynésie Française</t>
  </si>
  <si>
    <t>Nvlle-Calédonie</t>
  </si>
  <si>
    <t>Numéro de COM</t>
  </si>
  <si>
    <r>
      <t>Lecture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90 % des infractions Covid-19 enregistrées entre mars et octobre 2020 concernent des infractions relatives aux déplacements et transports</t>
    </r>
  </si>
  <si>
    <t>CONTRAVENTIONS 4e classe</t>
  </si>
  <si>
    <t>CONTRAVENTIONS 5e classe</t>
  </si>
  <si>
    <t>%</t>
  </si>
  <si>
    <t>Effectif</t>
  </si>
  <si>
    <t xml:space="preserve">% </t>
  </si>
  <si>
    <t>Ensemble de la classification</t>
  </si>
  <si>
    <t xml:space="preserve">Dont : </t>
  </si>
  <si>
    <t>Infractions aux restrictions de déplacement et de transport</t>
  </si>
  <si>
    <t>Infractions de non-port de masque</t>
  </si>
  <si>
    <t>Infractions liées aux rassemblements interdits</t>
  </si>
  <si>
    <t>Ensemble des communes</t>
  </si>
  <si>
    <t>Dont :</t>
  </si>
  <si>
    <r>
      <t>Lecture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Sur la période de l’état d’urgence sanitaire, 40 % des délits relatifs à l’usage du passe sanitaire sont commis par des femmes.</t>
    </r>
  </si>
  <si>
    <r>
      <t>Champ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France, mis en cause pour des délits spécifiques à l’état d’urgence sanitaire.</t>
    </r>
  </si>
  <si>
    <t>Français</t>
  </si>
  <si>
    <t>Etrangers</t>
  </si>
  <si>
    <r>
      <t>Champ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France, périmètre police nationale, mis en cause pour des contraventions spécifiques à l’état d’urgence sanitaire.</t>
    </r>
  </si>
  <si>
    <r>
      <t>Source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 xml:space="preserve">: SSMSI, bases statistiques des infractions enregistrées ou élucidées par la police entre 2020 et 2022. </t>
    </r>
  </si>
  <si>
    <t>30-44 ans</t>
  </si>
  <si>
    <t>45-59 ans</t>
  </si>
  <si>
    <t>Lecture : En Seine-Saint-Denis, le taux d’infractions Covid-19 atteint les 80 pour 1 000 habitants.</t>
  </si>
  <si>
    <r>
      <t>Lecture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En avril 2020, sur les 670 000 infractions Covid-19 enregistrées par la police et la gendarmerie nationales, 651 160 sont des infractions liées aux déplacements et aux transports.</t>
    </r>
  </si>
  <si>
    <t>Période 1 - du 23 mars 2020 au 30 octobre 2020</t>
  </si>
  <si>
    <t>Lecture : 43 % des délits pour réitérations d'infractions Covid-19 enregistrés en France ont été commis dans l'agglomération de Paris.</t>
  </si>
  <si>
    <t>Catégories</t>
  </si>
  <si>
    <t>DROM</t>
  </si>
  <si>
    <t>COM</t>
  </si>
  <si>
    <t xml:space="preserve">Dégradation lors d'une manifestation d’un bien destiné à la vaccination </t>
  </si>
  <si>
    <t>Non-respect du passe vaccinale</t>
  </si>
  <si>
    <t>Déplacement hors du domicile sans document
justificatif conforme dans une circonscription
territoriale ou l’etat d’urgence sanitaire est
declare</t>
  </si>
  <si>
    <t>Violation d'une mesure prefectorale restrictive de
deplacement adoptee dans une circonscription
territoriale ou l’etat d’urgence sanitaire est
declare</t>
  </si>
  <si>
    <t>Non-respect d’une mesure reglementaire relative a
l’organisation ou au fonctionnement du dispositif
de sante dans une circonscription territoriale ou
l’etat d’urgence sanitaire est declaré</t>
  </si>
  <si>
    <t>Non-respect d’une mesure limitant la liberte
d’entreprendre dans une circonscription
territoriale ou l’etat d’urgence sanitaire est
déclaré</t>
  </si>
  <si>
    <t>Déplacement interdit hors du lieu de residence dans une
circonscription territoriale ou l’etat d’urgence
sanitaire est déclaré</t>
  </si>
  <si>
    <t>Refus de deferer a une requisition ordonnee dans
une circonscription territoriale ou l’etat
d’urgence sanitaire est déclaré</t>
  </si>
  <si>
    <t>Circulation dans un lieu interdit d’une circonscription
territoriale ou l’etat d’urgence sanitaire est déclaré</t>
  </si>
  <si>
    <t>Circulation a une heure interdite dans une
circonscription territoriale ou l’etat d’urgence
sanitaire est déclaré</t>
  </si>
  <si>
    <t>Non-respect d’une mesure de mise en quarantaine
ordonnee dans une circonscription territoriale ou
l’etat d’urgence sanitaire est déclaré</t>
  </si>
  <si>
    <t>Non-respect d’une mesure d’isolement ordonnee dans une
circonscription territoriale ou l’etat d’urgence
sanitaire est déclaré</t>
  </si>
  <si>
    <t>Ouverture irreguliere d’un etablissement recevant du
public dans une circonscription territoriale ou l’etat
d’urgence sanitaire est déclaré</t>
  </si>
  <si>
    <t>Ouverture irreguliere d’un lieu de reunion dans une
circonscription territoriale ou l’etat d’urgence
sanitaire est déclaré</t>
  </si>
  <si>
    <t xml:space="preserve"> Rassemblement interdit sur la voie publique dans une
circonscription territoriale ou l’etat d’urgence
sanitaire est déclaré
circonscription territoriale ou l’etat d’urgence
sanitaire est déclaré</t>
  </si>
  <si>
    <t>réunion interdite dans une circonscription territoriale
ou l’etat d’urgence sanitaire est déclaré
circonscription territoriale ou l’etat d’urgence
sanitaire est déclaré
circonscription territoriale ou l’etat d’urgence
sanitaire est déclaré</t>
  </si>
  <si>
    <t>Non-respect d’une mesure de controle des prix ordonnee
dans une circonscription territoriale ou l’etat
d’urgence sanitaire est déclaré</t>
  </si>
  <si>
    <t>Non-respect d’une mesure permettant la mise a
disposition de medicaments appropries pour
l’eradication de la catastrophe sanitaire -
circonscription territoriale ou l’etat d’urgence
sanitaire est déclaré</t>
  </si>
  <si>
    <t>Réiteration, dans un delai de 15 jours, de violation d’une
interdiction ou obl igation edictee dans une
circonscription territoriale ou l’etat d’urgence
sanitaire est déclaré</t>
  </si>
  <si>
    <t>Réiteration a plus de trois reprises dans un delai de 30
jours de violation des interdictions ou obligations
edictees dans une circonscription territoriale ou l’etat
d’urgence sanitaire est déclaré</t>
  </si>
  <si>
    <t>Exercice d’une activite interdite dans une
circonscription territoriale ou l’etat d’urgence
sanitaire est déclaré</t>
  </si>
  <si>
    <t>Transport de passagers en surnombre dans une
circonscription territoriale ou l’etat d’urgence
sanitaire est déclaré</t>
  </si>
  <si>
    <t>Usage irregulier d’un moyen de transport dans une
circonscription territoriale ou l’etat d’urgence
sanitaire est déclaré</t>
  </si>
  <si>
    <t>Non-port d’un masque de protection dans un vehicule de
transport collectif de voyageurs - circonscription
territoriale ou l’etat d’urgence sanitaire est déclaré</t>
  </si>
  <si>
    <t>Non-port d’un masque de protection dans un espace
accessible au public affecte au transport de voyageurs -
circonscription territoriale ou l’etat d’urgence
sanitaire est déclaré</t>
  </si>
  <si>
    <t xml:space="preserve">Destruction lors d'une manifestation d’un bien destiné à la vaccination </t>
  </si>
  <si>
    <t>Non-contrôle de la détention du passe par l’exploitant d’un service de transport</t>
  </si>
  <si>
    <t>Non-contrôle de la détention du passe par l’exploitant d’un service de transport (violation à plus de 3 reprises)</t>
  </si>
  <si>
    <t>04</t>
  </si>
  <si>
    <t>02</t>
  </si>
  <si>
    <t>05</t>
  </si>
  <si>
    <t>09</t>
  </si>
  <si>
    <t>08</t>
  </si>
  <si>
    <t>07</t>
  </si>
  <si>
    <t>03</t>
  </si>
  <si>
    <t>01</t>
  </si>
  <si>
    <r>
      <t xml:space="preserve">Figure complémentaire 1 – </t>
    </r>
    <r>
      <rPr>
        <b/>
        <sz val="12.5"/>
        <rFont val="Marianne"/>
        <family val="3"/>
      </rPr>
      <t>Répartition des infractions COVID-19 par période*par code NATINF</t>
    </r>
  </si>
  <si>
    <r>
      <t xml:space="preserve">Figure complémentaire 2 – </t>
    </r>
    <r>
      <rPr>
        <b/>
        <sz val="12.5"/>
        <rFont val="Marianne"/>
        <family val="3"/>
      </rPr>
      <t>Répartition des infractions COVID-19 par nature et catégorie d'infraction en % sur la période</t>
    </r>
  </si>
  <si>
    <r>
      <t>Figure encadré 3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 xml:space="preserve">Nombre d’infractions Covid-19 liées aux restrictions de déplacement et de transport pour 1 000 habitants et par commune dans les Pyrénées-Orientales entre 2020 et 2022 </t>
    </r>
  </si>
  <si>
    <r>
      <t>Figure 8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 xml:space="preserve">Nombre de personnes mises en cause pour des délits Covid-19, par catégorie, sexe, âge et nationalité </t>
    </r>
  </si>
  <si>
    <r>
      <t>Figure 7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>Nombre de personnes mises en cause pour des contraventions Covid-19, par catégorie, sexe et âge, sur le périmètre de la police nationale</t>
    </r>
  </si>
  <si>
    <r>
      <t>Figure 5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>Nombre moyen d’infractions Covid-19 enregistrées pour 1 000 habitants par département de commission de mars 2020 à juillet 2022</t>
    </r>
  </si>
  <si>
    <r>
      <t>Figure 3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 xml:space="preserve">Répartition des infractions Covid-19 selon leur nature et leur catégorie (en % et en effectif) </t>
    </r>
  </si>
  <si>
    <r>
      <t>Figure 2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>Répartition des catégories d’infractions Covid-19 enregistrées par la police et la gendarmerie selon la période (en %)</t>
    </r>
  </si>
  <si>
    <t>Mois</t>
  </si>
  <si>
    <t>Figure 4 - Nombre d’infractions Covid-19 enregistrées par les forces de sécurité pendant l'état d'urgence sanitaire par taille d’unité urbaine pour 1 000 habitants</t>
  </si>
  <si>
    <t>Figure 5 - Nombre moyen d’infractions Covid-19 enregistrées pour 1 000 habitants par département de commission de mars 2020 à juillet 2022</t>
  </si>
  <si>
    <t xml:space="preserve">Figure encadré 3 - Nombre d’infractions Covid-19 liées aux restrictions de déplacement et de transport pour 1 000 habitants et par commune dans les Pyrénées-Orientales entre 2020 et 2022 </t>
  </si>
  <si>
    <t>Figure complémentaire 1 - Répartition des infractions COVID-19 par période*par code NATINF</t>
  </si>
  <si>
    <t>Figure complémentaire 2 - Répartition des infractions COVID-19 par nature et catégorie d'infraction en % sur la période</t>
  </si>
  <si>
    <t>Données de l’Interstats Info Rapide n° 45 - « 2,7 millions d'infractions Covid-19 enregistrées durant l’état d’urgence sanitaire entre mars 2020 et juillet 2022 »</t>
  </si>
  <si>
    <t>Insee, populations légales, recensement de la population 2021 (pour Mayotte recensement de la population 2017).</t>
  </si>
  <si>
    <t>Il s'agit de l'ensemble des infractions enregistrées spécifiquement durant la période d'état d'urgence sanitaire pour lutter contre la pandémie de Covid-19. Ces infractions sont dans l'extrême majorité liées au non-respect des mesures de confinement, de non-port du masque, et de l'interdiction de rassemblements et de réunions. Ces infractions Covid-19 sont à 98 % des contraventions de 4e classe.</t>
  </si>
  <si>
    <r>
      <t>Figure 4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>Nombre d’infractions Covid-19 enregistrées par les forces de sécurité pendant l'état d'urgence sanitaire par taille d’unité urbaine pour 1 000 habitants</t>
    </r>
  </si>
  <si>
    <r>
      <t>Figure 6 –</t>
    </r>
    <r>
      <rPr>
        <b/>
        <sz val="12.5"/>
        <color rgb="FF474F8F"/>
        <rFont val="Marianne"/>
        <family val="3"/>
      </rPr>
      <t xml:space="preserve"> </t>
    </r>
    <r>
      <rPr>
        <b/>
        <sz val="12.5"/>
        <rFont val="Marianne"/>
        <family val="3"/>
      </rPr>
      <t>Nombre d’infractions Covid-19 enregistrées pour cause de réitérations par taille d'unité urbaine et densité de peuplement de mars 2020 à juillet 2022</t>
    </r>
  </si>
  <si>
    <t>Figure 6 - Nombre d’infractions Covid-19 enregistrées pour cause de réitérations par taille d'unité urbaine et densité de peuplement de mars 2020 à juillet 2022</t>
  </si>
  <si>
    <t>Figure 7 - Nombre de personnes mises en cause pour des contraventions Covid-19, par catégorie, sexe et âge, sur le périmètre de la police nationale</t>
  </si>
  <si>
    <t xml:space="preserve">Figure 8 - Nombre de personnes mises en cause pour des délits Covid-19, par catégorie, sexe, âge et nationalité </t>
  </si>
  <si>
    <t>SSMSI, bases statistiques des infractions enregistrées ou élucidées par la police et la gendarmerie entre 2020 et 2022.</t>
  </si>
  <si>
    <t>SSMSI, base statistique des mis en cause de crimes et délits enregistrés par la police et la gendarmerie entre 2020 et 2022.</t>
  </si>
  <si>
    <r>
      <t>Lecture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Sur la période de l’état d’urgence sanitaire, 80 % des contraventions Covid-19 de 5</t>
    </r>
    <r>
      <rPr>
        <vertAlign val="superscript"/>
        <sz val="8"/>
        <color theme="1"/>
        <rFont val="Marianne"/>
        <family val="3"/>
      </rPr>
      <t>e</t>
    </r>
    <r>
      <rPr>
        <sz val="8"/>
        <color theme="1"/>
        <rFont val="Marianne"/>
        <family val="3"/>
      </rPr>
      <t xml:space="preserve"> classe concernent des hommes, sur le périmètre restreint de la police nationale.</t>
    </r>
  </si>
  <si>
    <t>Catégorie d'infraction Covid-19</t>
  </si>
  <si>
    <t>Part de l'ensemble des infractions (%)</t>
  </si>
  <si>
    <t>Période 2 - du 1er novembre 2020 au 31 juillet 2021</t>
  </si>
  <si>
    <t>Période 3 - du 1er août 2021 au 31 juillet 2022</t>
  </si>
  <si>
    <t>Evolution (%)</t>
  </si>
  <si>
    <t>Ensemble des délits Covid-19</t>
  </si>
  <si>
    <t>Saint-Barthélemy</t>
  </si>
  <si>
    <r>
      <t xml:space="preserve">Figure encadré 4.1 – </t>
    </r>
    <r>
      <rPr>
        <b/>
        <sz val="12.5"/>
        <rFont val="Marianne"/>
        <family val="3"/>
      </rPr>
      <t>Taux d'infractions COVID-19 pour 1 000 habitants dans les COM</t>
    </r>
  </si>
  <si>
    <r>
      <t xml:space="preserve">Figure encadré  4.2 – </t>
    </r>
    <r>
      <rPr>
        <b/>
        <sz val="12.5"/>
        <rFont val="Marianne"/>
        <family val="3"/>
      </rPr>
      <t>Part des catégories d'infractions Covid-19 en France métropolitaine, dans les DROM et les COM (%)</t>
    </r>
  </si>
  <si>
    <r>
      <t>Lecture</t>
    </r>
    <r>
      <rPr>
        <sz val="8"/>
        <color theme="1"/>
        <rFont val="Calibri"/>
        <family val="2"/>
        <scheme val="minor"/>
      </rPr>
      <t> </t>
    </r>
    <r>
      <rPr>
        <sz val="8"/>
        <color theme="1"/>
        <rFont val="Marianne"/>
        <family val="3"/>
      </rPr>
      <t>: Les contraventions de 4e classe représentent 98 % des infractions enregistrées en France, soit 2 639 370 infractions.</t>
    </r>
  </si>
  <si>
    <t>Figure encadré 4.1 – Taux d'infractions COVID-19 pour 1 000 habitants dans les COM</t>
  </si>
  <si>
    <t>Figure encadré  4.2 – Part des catégories d'infractions Covid-19 en France métropolitaine, dans les DROM et les COM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</si>
</sst>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0\ [$€-1]_-;\-* #,##0.00\ [$€-1]_-;_-* \-??\ [$€-1]_-"/>
    <numFmt numFmtId="167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.5"/>
      <color rgb="FF474F8F"/>
      <name val="Marianne"/>
      <family val="3"/>
    </font>
    <font>
      <b/>
      <sz val="12.5"/>
      <name val="Marianne"/>
      <family val="3"/>
    </font>
    <font>
      <sz val="10"/>
      <color rgb="FF000000"/>
      <name val="Arial"/>
      <family val="2"/>
    </font>
    <font>
      <b/>
      <sz val="10"/>
      <color theme="1"/>
      <name val="Marianne"/>
      <family val="3"/>
    </font>
    <font>
      <sz val="10"/>
      <color theme="1"/>
      <name val="Marianne"/>
      <family val="3"/>
    </font>
    <font>
      <b/>
      <sz val="9.5"/>
      <color rgb="FF181717"/>
      <name val="Marianne Light"/>
      <family val="3"/>
    </font>
    <font>
      <b/>
      <sz val="12"/>
      <name val="Marianne"/>
      <family val="3"/>
    </font>
    <font>
      <sz val="11"/>
      <color theme="1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b/>
      <sz val="10"/>
      <color indexed="8"/>
      <name val="Marianne"/>
      <family val="3"/>
    </font>
    <font>
      <sz val="10"/>
      <color indexed="8"/>
      <name val="Marianne"/>
      <family val="3"/>
    </font>
    <font>
      <u/>
      <sz val="10"/>
      <color indexed="12"/>
      <name val="Marianne"/>
      <family val="3"/>
    </font>
    <font>
      <b/>
      <sz val="8"/>
      <color theme="1"/>
      <name val="Marianne"/>
      <family val="3"/>
    </font>
    <font>
      <sz val="8"/>
      <color theme="1"/>
      <name val="Marianne"/>
      <family val="3"/>
    </font>
    <font>
      <sz val="8"/>
      <color theme="1"/>
      <name val="Calibri"/>
      <family val="2"/>
      <scheme val="minor"/>
    </font>
    <font>
      <b/>
      <sz val="11"/>
      <color theme="1"/>
      <name val="Marianne"/>
      <family val="3"/>
    </font>
    <font>
      <b/>
      <i/>
      <sz val="11"/>
      <color theme="1"/>
      <name val="Marianne"/>
      <family val="3"/>
    </font>
    <font>
      <b/>
      <sz val="10"/>
      <color rgb="FF000000"/>
      <name val="Marianne"/>
      <family val="3"/>
    </font>
    <font>
      <sz val="10"/>
      <color rgb="FF000000"/>
      <name val="Marianne"/>
      <family val="3"/>
    </font>
    <font>
      <sz val="9"/>
      <color theme="1"/>
      <name val="Marianne"/>
      <family val="3"/>
    </font>
    <font>
      <b/>
      <sz val="9"/>
      <color theme="1"/>
      <name val="Marianne"/>
      <family val="3"/>
    </font>
    <font>
      <sz val="11"/>
      <name val="Marianne"/>
      <family val="3"/>
    </font>
    <font>
      <b/>
      <i/>
      <sz val="8"/>
      <color theme="1"/>
      <name val="Marianne"/>
      <family val="3"/>
    </font>
    <font>
      <i/>
      <sz val="11"/>
      <color theme="1"/>
      <name val="Marianne"/>
      <family val="3"/>
    </font>
    <font>
      <b/>
      <sz val="9"/>
      <color rgb="FF000000"/>
      <name val="Marianne"/>
      <family val="3"/>
    </font>
    <font>
      <sz val="9"/>
      <color rgb="FF000000"/>
      <name val="Marianne"/>
      <family val="3"/>
    </font>
    <font>
      <vertAlign val="superscript"/>
      <sz val="8"/>
      <color theme="1"/>
      <name val="Marianne"/>
      <family val="3"/>
    </font>
    <font>
      <b/>
      <sz val="10"/>
      <color theme="0"/>
      <name val="Marianne"/>
      <family val="3"/>
    </font>
    <font>
      <b/>
      <sz val="8"/>
      <color theme="0"/>
      <name val="Marianne"/>
      <family val="3"/>
    </font>
    <font>
      <b/>
      <sz val="11"/>
      <color theme="0"/>
      <name val="Marianne"/>
      <family val="3"/>
    </font>
    <font>
      <b/>
      <sz val="12.5"/>
      <color rgb="FF474F8F"/>
      <name val="Marianne"/>
      <family val="3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7" fillId="0" borderId="0" xfId="0" applyFont="1" applyAlignment="1">
      <alignment vertical="center"/>
    </xf>
    <xf numFmtId="9" fontId="0" fillId="0" borderId="0" xfId="23" applyFont="1"/>
    <xf numFmtId="0" fontId="11" fillId="0" borderId="0" xfId="0" applyFont="1" applyAlignment="1">
      <alignment wrapText="1"/>
    </xf>
    <xf numFmtId="165" fontId="0" fillId="0" borderId="0" xfId="0" applyNumberFormat="1"/>
    <xf numFmtId="165" fontId="11" fillId="0" borderId="0" xfId="15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3" borderId="0" xfId="6" applyFont="1" applyFill="1" applyAlignment="1">
      <alignment horizontal="left" vertical="center" wrapText="1"/>
    </xf>
    <xf numFmtId="0" fontId="16" fillId="0" borderId="0" xfId="6" applyFont="1" applyAlignment="1">
      <alignment horizontal="justify" wrapText="1"/>
    </xf>
    <xf numFmtId="0" fontId="17" fillId="6" borderId="0" xfId="6" applyFont="1" applyFill="1"/>
    <xf numFmtId="0" fontId="18" fillId="4" borderId="0" xfId="6" quotePrefix="1" applyFont="1" applyFill="1" applyAlignment="1">
      <alignment wrapText="1"/>
    </xf>
    <xf numFmtId="0" fontId="15" fillId="3" borderId="0" xfId="6" applyFont="1" applyFill="1" applyAlignment="1">
      <alignment horizontal="left" wrapText="1"/>
    </xf>
    <xf numFmtId="0" fontId="15" fillId="6" borderId="0" xfId="6" applyFont="1" applyFill="1" applyAlignment="1">
      <alignment horizontal="left" wrapText="1"/>
    </xf>
    <xf numFmtId="0" fontId="17" fillId="5" borderId="0" xfId="7" applyFont="1" applyFill="1"/>
    <xf numFmtId="0" fontId="19" fillId="2" borderId="0" xfId="3" applyFont="1" applyFill="1" applyAlignment="1" applyProtection="1"/>
    <xf numFmtId="0" fontId="0" fillId="0" borderId="0" xfId="0" applyAlignment="1"/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1" fontId="14" fillId="0" borderId="1" xfId="0" applyNumberFormat="1" applyFont="1" applyBorder="1" applyAlignment="1">
      <alignment horizontal="center"/>
    </xf>
    <xf numFmtId="165" fontId="14" fillId="0" borderId="1" xfId="15" applyNumberFormat="1" applyFont="1" applyBorder="1" applyAlignment="1">
      <alignment horizontal="center" vertical="center"/>
    </xf>
    <xf numFmtId="165" fontId="27" fillId="0" borderId="0" xfId="15" applyNumberFormat="1" applyFont="1" applyBorder="1" applyAlignment="1">
      <alignment horizontal="center" vertical="center"/>
    </xf>
    <xf numFmtId="165" fontId="27" fillId="0" borderId="16" xfId="15" applyNumberFormat="1" applyFont="1" applyBorder="1" applyAlignment="1">
      <alignment horizontal="center" vertical="center"/>
    </xf>
    <xf numFmtId="165" fontId="27" fillId="0" borderId="18" xfId="15" applyNumberFormat="1" applyFont="1" applyBorder="1" applyAlignment="1">
      <alignment horizontal="center" vertical="center"/>
    </xf>
    <xf numFmtId="165" fontId="27" fillId="0" borderId="9" xfId="15" applyNumberFormat="1" applyFont="1" applyBorder="1" applyAlignment="1">
      <alignment horizontal="center" vertical="center"/>
    </xf>
    <xf numFmtId="165" fontId="27" fillId="7" borderId="13" xfId="15" applyNumberFormat="1" applyFont="1" applyFill="1" applyBorder="1" applyAlignment="1">
      <alignment horizontal="center" vertical="center"/>
    </xf>
    <xf numFmtId="165" fontId="27" fillId="7" borderId="14" xfId="15" applyNumberFormat="1" applyFont="1" applyFill="1" applyBorder="1" applyAlignment="1">
      <alignment horizontal="center" vertical="center"/>
    </xf>
    <xf numFmtId="0" fontId="27" fillId="0" borderId="21" xfId="0" applyFont="1" applyBorder="1"/>
    <xf numFmtId="0" fontId="27" fillId="0" borderId="8" xfId="0" applyFont="1" applyBorder="1"/>
    <xf numFmtId="0" fontId="28" fillId="7" borderId="20" xfId="0" applyFont="1" applyFill="1" applyBorder="1"/>
    <xf numFmtId="0" fontId="28" fillId="7" borderId="13" xfId="0" applyFont="1" applyFill="1" applyBorder="1"/>
    <xf numFmtId="0" fontId="28" fillId="7" borderId="14" xfId="0" applyFont="1" applyFill="1" applyBorder="1"/>
    <xf numFmtId="0" fontId="28" fillId="7" borderId="12" xfId="0" applyFont="1" applyFill="1" applyBorder="1"/>
    <xf numFmtId="165" fontId="27" fillId="0" borderId="15" xfId="15" applyNumberFormat="1" applyFont="1" applyBorder="1" applyAlignment="1">
      <alignment horizontal="center" vertical="center"/>
    </xf>
    <xf numFmtId="165" fontId="27" fillId="0" borderId="17" xfId="15" applyNumberFormat="1" applyFont="1" applyBorder="1" applyAlignment="1">
      <alignment horizontal="center" vertical="center"/>
    </xf>
    <xf numFmtId="165" fontId="27" fillId="7" borderId="12" xfId="15" applyNumberFormat="1" applyFont="1" applyFill="1" applyBorder="1" applyAlignment="1">
      <alignment horizontal="center" vertical="center"/>
    </xf>
    <xf numFmtId="165" fontId="14" fillId="0" borderId="13" xfId="15" applyNumberFormat="1" applyFont="1" applyBorder="1"/>
    <xf numFmtId="165" fontId="14" fillId="0" borderId="13" xfId="0" applyNumberFormat="1" applyFont="1" applyBorder="1"/>
    <xf numFmtId="0" fontId="14" fillId="0" borderId="13" xfId="0" applyFont="1" applyBorder="1"/>
    <xf numFmtId="165" fontId="14" fillId="0" borderId="0" xfId="15" applyNumberFormat="1" applyFont="1" applyBorder="1"/>
    <xf numFmtId="165" fontId="14" fillId="0" borderId="0" xfId="0" applyNumberFormat="1" applyFont="1" applyBorder="1"/>
    <xf numFmtId="165" fontId="14" fillId="0" borderId="18" xfId="15" applyNumberFormat="1" applyFont="1" applyBorder="1"/>
    <xf numFmtId="165" fontId="14" fillId="0" borderId="18" xfId="0" applyNumberFormat="1" applyFont="1" applyBorder="1"/>
    <xf numFmtId="49" fontId="14" fillId="0" borderId="23" xfId="0" applyNumberFormat="1" applyFont="1" applyBorder="1" applyAlignment="1">
      <alignment wrapText="1"/>
    </xf>
    <xf numFmtId="49" fontId="14" fillId="0" borderId="25" xfId="0" applyNumberFormat="1" applyFont="1" applyBorder="1" applyAlignment="1">
      <alignment wrapText="1"/>
    </xf>
    <xf numFmtId="49" fontId="14" fillId="0" borderId="26" xfId="0" applyNumberFormat="1" applyFont="1" applyBorder="1" applyAlignment="1">
      <alignment wrapText="1"/>
    </xf>
    <xf numFmtId="165" fontId="14" fillId="8" borderId="1" xfId="15" applyNumberFormat="1" applyFont="1" applyFill="1" applyBorder="1" applyAlignment="1">
      <alignment horizontal="center" vertical="center"/>
    </xf>
    <xf numFmtId="165" fontId="14" fillId="2" borderId="1" xfId="15" applyNumberFormat="1" applyFont="1" applyFill="1" applyBorder="1" applyAlignment="1">
      <alignment horizontal="center" vertical="center"/>
    </xf>
    <xf numFmtId="165" fontId="14" fillId="9" borderId="1" xfId="15" applyNumberFormat="1" applyFont="1" applyFill="1" applyBorder="1" applyAlignment="1">
      <alignment horizontal="center" vertical="center"/>
    </xf>
    <xf numFmtId="165" fontId="14" fillId="10" borderId="1" xfId="15" applyNumberFormat="1" applyFont="1" applyFill="1" applyBorder="1" applyAlignment="1">
      <alignment horizontal="center" vertical="center"/>
    </xf>
    <xf numFmtId="165" fontId="29" fillId="9" borderId="1" xfId="15" applyNumberFormat="1" applyFont="1" applyFill="1" applyBorder="1" applyAlignment="1">
      <alignment horizontal="center" vertical="center"/>
    </xf>
    <xf numFmtId="165" fontId="14" fillId="8" borderId="27" xfId="15" applyNumberFormat="1" applyFont="1" applyFill="1" applyBorder="1" applyAlignment="1">
      <alignment horizontal="center" vertical="center"/>
    </xf>
    <xf numFmtId="165" fontId="14" fillId="2" borderId="27" xfId="15" applyNumberFormat="1" applyFont="1" applyFill="1" applyBorder="1" applyAlignment="1">
      <alignment horizontal="center" vertical="center"/>
    </xf>
    <xf numFmtId="165" fontId="29" fillId="9" borderId="27" xfId="15" applyNumberFormat="1" applyFont="1" applyFill="1" applyBorder="1" applyAlignment="1">
      <alignment horizontal="center" vertical="center"/>
    </xf>
    <xf numFmtId="165" fontId="14" fillId="0" borderId="27" xfId="15" applyNumberFormat="1" applyFont="1" applyBorder="1" applyAlignment="1">
      <alignment horizontal="center" vertical="center"/>
    </xf>
    <xf numFmtId="165" fontId="14" fillId="9" borderId="27" xfId="15" applyNumberFormat="1" applyFont="1" applyFill="1" applyBorder="1" applyAlignment="1">
      <alignment horizontal="center" vertical="center"/>
    </xf>
    <xf numFmtId="165" fontId="14" fillId="10" borderId="27" xfId="15" applyNumberFormat="1" applyFont="1" applyFill="1" applyBorder="1" applyAlignment="1">
      <alignment horizontal="center" vertical="center"/>
    </xf>
    <xf numFmtId="165" fontId="14" fillId="0" borderId="28" xfId="15" applyNumberFormat="1" applyFont="1" applyBorder="1" applyAlignment="1">
      <alignment horizontal="center" vertical="center"/>
    </xf>
    <xf numFmtId="165" fontId="14" fillId="0" borderId="29" xfId="15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wrapText="1"/>
    </xf>
    <xf numFmtId="0" fontId="14" fillId="8" borderId="20" xfId="0" applyFont="1" applyFill="1" applyBorder="1"/>
    <xf numFmtId="0" fontId="14" fillId="9" borderId="21" xfId="0" applyFont="1" applyFill="1" applyBorder="1"/>
    <xf numFmtId="0" fontId="14" fillId="10" borderId="21" xfId="0" applyFont="1" applyFill="1" applyBorder="1"/>
    <xf numFmtId="0" fontId="14" fillId="0" borderId="8" xfId="0" applyFont="1" applyBorder="1"/>
    <xf numFmtId="0" fontId="23" fillId="0" borderId="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9" fontId="14" fillId="0" borderId="0" xfId="23" applyFont="1" applyBorder="1"/>
    <xf numFmtId="9" fontId="14" fillId="0" borderId="18" xfId="23" applyFont="1" applyBorder="1"/>
    <xf numFmtId="0" fontId="20" fillId="0" borderId="34" xfId="0" applyFont="1" applyBorder="1" applyAlignment="1">
      <alignment horizontal="center" vertical="center" wrapText="1"/>
    </xf>
    <xf numFmtId="165" fontId="14" fillId="0" borderId="12" xfId="0" applyNumberFormat="1" applyFont="1" applyBorder="1"/>
    <xf numFmtId="165" fontId="14" fillId="0" borderId="15" xfId="0" applyNumberFormat="1" applyFont="1" applyBorder="1"/>
    <xf numFmtId="165" fontId="14" fillId="0" borderId="17" xfId="0" applyNumberFormat="1" applyFont="1" applyBorder="1"/>
    <xf numFmtId="0" fontId="20" fillId="0" borderId="20" xfId="0" applyFont="1" applyBorder="1" applyAlignment="1">
      <alignment horizontal="center" vertical="center" wrapText="1"/>
    </xf>
    <xf numFmtId="165" fontId="14" fillId="0" borderId="12" xfId="15" applyNumberFormat="1" applyFont="1" applyBorder="1"/>
    <xf numFmtId="165" fontId="14" fillId="0" borderId="20" xfId="15" applyNumberFormat="1" applyFont="1" applyBorder="1"/>
    <xf numFmtId="165" fontId="14" fillId="0" borderId="15" xfId="15" applyNumberFormat="1" applyFont="1" applyBorder="1"/>
    <xf numFmtId="165" fontId="14" fillId="0" borderId="21" xfId="15" applyNumberFormat="1" applyFont="1" applyBorder="1"/>
    <xf numFmtId="165" fontId="14" fillId="0" borderId="17" xfId="15" applyNumberFormat="1" applyFont="1" applyBorder="1"/>
    <xf numFmtId="165" fontId="14" fillId="0" borderId="8" xfId="15" applyNumberFormat="1" applyFont="1" applyBorder="1"/>
    <xf numFmtId="0" fontId="30" fillId="0" borderId="14" xfId="0" applyFont="1" applyBorder="1" applyAlignment="1">
      <alignment horizontal="center" vertical="center" wrapText="1"/>
    </xf>
    <xf numFmtId="0" fontId="31" fillId="0" borderId="14" xfId="0" applyFont="1" applyBorder="1"/>
    <xf numFmtId="0" fontId="31" fillId="0" borderId="16" xfId="0" applyFont="1" applyBorder="1"/>
    <xf numFmtId="0" fontId="31" fillId="0" borderId="9" xfId="0" applyFont="1" applyBorder="1"/>
    <xf numFmtId="0" fontId="11" fillId="0" borderId="0" xfId="0" applyFont="1"/>
    <xf numFmtId="165" fontId="0" fillId="0" borderId="0" xfId="23" applyNumberFormat="1" applyFont="1"/>
    <xf numFmtId="0" fontId="11" fillId="0" borderId="0" xfId="0" applyFont="1" applyAlignment="1">
      <alignment horizontal="justify" vertical="center"/>
    </xf>
    <xf numFmtId="0" fontId="23" fillId="0" borderId="5" xfId="0" applyFont="1" applyBorder="1" applyAlignment="1">
      <alignment horizontal="center" vertical="center" wrapText="1"/>
    </xf>
    <xf numFmtId="0" fontId="32" fillId="11" borderId="20" xfId="0" applyFont="1" applyFill="1" applyBorder="1" applyAlignment="1">
      <alignment vertical="center"/>
    </xf>
    <xf numFmtId="0" fontId="32" fillId="11" borderId="13" xfId="0" applyFont="1" applyFill="1" applyBorder="1" applyAlignment="1">
      <alignment vertical="center"/>
    </xf>
    <xf numFmtId="0" fontId="32" fillId="11" borderId="14" xfId="0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10" fillId="7" borderId="12" xfId="0" applyFont="1" applyFill="1" applyBorder="1"/>
    <xf numFmtId="0" fontId="10" fillId="7" borderId="14" xfId="0" applyFont="1" applyFill="1" applyBorder="1"/>
    <xf numFmtId="0" fontId="11" fillId="0" borderId="15" xfId="0" applyFont="1" applyBorder="1"/>
    <xf numFmtId="165" fontId="11" fillId="0" borderId="15" xfId="15" applyNumberFormat="1" applyFont="1" applyBorder="1"/>
    <xf numFmtId="165" fontId="11" fillId="0" borderId="16" xfId="15" applyNumberFormat="1" applyFont="1" applyBorder="1" applyAlignment="1">
      <alignment horizontal="center" vertical="center"/>
    </xf>
    <xf numFmtId="165" fontId="11" fillId="0" borderId="15" xfId="15" applyNumberFormat="1" applyFont="1" applyBorder="1" applyAlignment="1">
      <alignment horizontal="center" vertical="center"/>
    </xf>
    <xf numFmtId="165" fontId="11" fillId="0" borderId="16" xfId="15" applyNumberFormat="1" applyFont="1" applyBorder="1"/>
    <xf numFmtId="0" fontId="11" fillId="0" borderId="17" xfId="0" applyFont="1" applyBorder="1"/>
    <xf numFmtId="165" fontId="11" fillId="0" borderId="17" xfId="15" applyNumberFormat="1" applyFont="1" applyBorder="1"/>
    <xf numFmtId="165" fontId="11" fillId="0" borderId="9" xfId="15" applyNumberFormat="1" applyFont="1" applyBorder="1"/>
    <xf numFmtId="0" fontId="25" fillId="11" borderId="14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9" xfId="0" applyFont="1" applyBorder="1"/>
    <xf numFmtId="0" fontId="33" fillId="0" borderId="35" xfId="0" applyFont="1" applyBorder="1" applyAlignment="1">
      <alignment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 wrapText="1"/>
    </xf>
    <xf numFmtId="0" fontId="33" fillId="0" borderId="38" xfId="0" applyFont="1" applyBorder="1" applyAlignment="1">
      <alignment vertical="center" wrapText="1"/>
    </xf>
    <xf numFmtId="165" fontId="33" fillId="0" borderId="0" xfId="15" applyNumberFormat="1" applyFont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4" fillId="8" borderId="21" xfId="0" applyFont="1" applyFill="1" applyBorder="1"/>
    <xf numFmtId="167" fontId="0" fillId="0" borderId="0" xfId="0" applyNumberFormat="1"/>
    <xf numFmtId="0" fontId="16" fillId="0" borderId="1" xfId="5" applyFont="1" applyFill="1" applyBorder="1" applyAlignment="1">
      <alignment wrapText="1"/>
    </xf>
    <xf numFmtId="3" fontId="16" fillId="0" borderId="1" xfId="5" applyNumberFormat="1" applyFont="1" applyFill="1" applyBorder="1"/>
    <xf numFmtId="165" fontId="14" fillId="0" borderId="1" xfId="15" applyNumberFormat="1" applyFont="1" applyBorder="1"/>
    <xf numFmtId="1" fontId="0" fillId="0" borderId="1" xfId="0" applyNumberFormat="1" applyBorder="1"/>
    <xf numFmtId="0" fontId="16" fillId="0" borderId="1" xfId="5" applyFont="1" applyFill="1" applyBorder="1"/>
    <xf numFmtId="3" fontId="14" fillId="0" borderId="1" xfId="0" applyNumberFormat="1" applyFont="1" applyBorder="1"/>
    <xf numFmtId="0" fontId="14" fillId="0" borderId="1" xfId="0" applyFont="1" applyBorder="1"/>
    <xf numFmtId="3" fontId="14" fillId="0" borderId="1" xfId="0" applyNumberFormat="1" applyFont="1" applyFill="1" applyBorder="1"/>
    <xf numFmtId="0" fontId="25" fillId="0" borderId="1" xfId="0" applyFont="1" applyBorder="1" applyAlignment="1">
      <alignment horizontal="center" vertical="center"/>
    </xf>
    <xf numFmtId="165" fontId="25" fillId="0" borderId="1" xfId="15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5" fontId="26" fillId="0" borderId="1" xfId="15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25" fillId="11" borderId="15" xfId="0" applyFont="1" applyFill="1" applyBorder="1" applyAlignment="1">
      <alignment vertical="center"/>
    </xf>
    <xf numFmtId="0" fontId="32" fillId="11" borderId="42" xfId="0" applyFont="1" applyFill="1" applyBorder="1" applyAlignment="1">
      <alignment vertical="center"/>
    </xf>
    <xf numFmtId="0" fontId="28" fillId="7" borderId="48" xfId="0" applyFont="1" applyFill="1" applyBorder="1"/>
    <xf numFmtId="0" fontId="28" fillId="7" borderId="42" xfId="0" applyFont="1" applyFill="1" applyBorder="1"/>
    <xf numFmtId="165" fontId="27" fillId="0" borderId="49" xfId="15" applyNumberFormat="1" applyFont="1" applyBorder="1" applyAlignment="1">
      <alignment horizontal="center" vertical="center"/>
    </xf>
    <xf numFmtId="165" fontId="27" fillId="0" borderId="50" xfId="15" applyNumberFormat="1" applyFont="1" applyBorder="1" applyAlignment="1">
      <alignment horizontal="center" vertical="center"/>
    </xf>
    <xf numFmtId="165" fontId="27" fillId="0" borderId="47" xfId="15" applyNumberFormat="1" applyFont="1" applyBorder="1" applyAlignment="1">
      <alignment horizontal="center" vertical="center"/>
    </xf>
    <xf numFmtId="165" fontId="27" fillId="0" borderId="3" xfId="15" applyNumberFormat="1" applyFont="1" applyBorder="1" applyAlignment="1">
      <alignment horizontal="center" vertical="center"/>
    </xf>
    <xf numFmtId="165" fontId="27" fillId="7" borderId="48" xfId="15" applyNumberFormat="1" applyFont="1" applyFill="1" applyBorder="1" applyAlignment="1">
      <alignment horizontal="center" vertical="center"/>
    </xf>
    <xf numFmtId="165" fontId="27" fillId="7" borderId="42" xfId="15" applyNumberFormat="1" applyFont="1" applyFill="1" applyBorder="1" applyAlignment="1">
      <alignment horizontal="center" vertical="center"/>
    </xf>
    <xf numFmtId="0" fontId="33" fillId="0" borderId="47" xfId="0" applyFont="1" applyBorder="1" applyAlignment="1">
      <alignment horizontal="center" vertical="center" wrapText="1"/>
    </xf>
    <xf numFmtId="165" fontId="27" fillId="0" borderId="43" xfId="15" applyNumberFormat="1" applyFont="1" applyBorder="1" applyAlignment="1">
      <alignment horizontal="center" vertical="center"/>
    </xf>
    <xf numFmtId="165" fontId="27" fillId="0" borderId="44" xfId="15" applyNumberFormat="1" applyFont="1" applyBorder="1" applyAlignment="1">
      <alignment horizontal="center" vertical="center"/>
    </xf>
    <xf numFmtId="165" fontId="27" fillId="0" borderId="45" xfId="15" applyNumberFormat="1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 wrapText="1"/>
    </xf>
    <xf numFmtId="3" fontId="33" fillId="0" borderId="47" xfId="0" applyNumberFormat="1" applyFont="1" applyBorder="1" applyAlignment="1">
      <alignment horizontal="center" vertical="center" wrapText="1"/>
    </xf>
    <xf numFmtId="0" fontId="32" fillId="11" borderId="52" xfId="0" applyFont="1" applyFill="1" applyBorder="1" applyAlignment="1">
      <alignment vertical="center" wrapText="1"/>
    </xf>
    <xf numFmtId="0" fontId="28" fillId="7" borderId="24" xfId="0" applyFont="1" applyFill="1" applyBorder="1"/>
    <xf numFmtId="0" fontId="27" fillId="0" borderId="53" xfId="0" applyFont="1" applyBorder="1"/>
    <xf numFmtId="0" fontId="27" fillId="0" borderId="40" xfId="0" applyFont="1" applyBorder="1"/>
    <xf numFmtId="0" fontId="33" fillId="0" borderId="40" xfId="0" applyFont="1" applyBorder="1" applyAlignment="1">
      <alignment vertical="center" wrapText="1"/>
    </xf>
    <xf numFmtId="0" fontId="33" fillId="0" borderId="54" xfId="0" applyFont="1" applyBorder="1" applyAlignment="1">
      <alignment vertical="center" wrapText="1"/>
    </xf>
    <xf numFmtId="0" fontId="27" fillId="0" borderId="4" xfId="0" applyFont="1" applyBorder="1"/>
    <xf numFmtId="0" fontId="32" fillId="11" borderId="40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14" fontId="13" fillId="0" borderId="0" xfId="0" applyNumberFormat="1" applyFont="1" applyAlignment="1">
      <alignment horizontal="center" wrapText="1"/>
    </xf>
    <xf numFmtId="0" fontId="35" fillId="12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2" borderId="25" xfId="0" applyFont="1" applyFill="1" applyBorder="1" applyAlignment="1">
      <alignment horizontal="center" vertical="center" wrapText="1"/>
    </xf>
    <xf numFmtId="0" fontId="35" fillId="12" borderId="40" xfId="0" applyFont="1" applyFill="1" applyBorder="1" applyAlignment="1">
      <alignment horizontal="center" vertical="center" wrapText="1"/>
    </xf>
    <xf numFmtId="0" fontId="35" fillId="10" borderId="40" xfId="0" applyFont="1" applyFill="1" applyBorder="1" applyAlignment="1">
      <alignment horizontal="center" vertical="center" wrapText="1"/>
    </xf>
    <xf numFmtId="0" fontId="35" fillId="10" borderId="41" xfId="0" applyFont="1" applyFill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 vertical="center" wrapText="1"/>
    </xf>
    <xf numFmtId="0" fontId="35" fillId="12" borderId="47" xfId="0" applyFont="1" applyFill="1" applyBorder="1" applyAlignment="1">
      <alignment horizontal="center" vertical="center" wrapText="1"/>
    </xf>
    <xf numFmtId="0" fontId="35" fillId="10" borderId="47" xfId="0" applyFont="1" applyFill="1" applyBorder="1" applyAlignment="1">
      <alignment horizontal="center" vertical="center" wrapText="1"/>
    </xf>
    <xf numFmtId="0" fontId="14" fillId="0" borderId="4" xfId="0" applyFont="1" applyBorder="1"/>
    <xf numFmtId="0" fontId="11" fillId="0" borderId="55" xfId="0" applyFont="1" applyBorder="1" applyAlignment="1">
      <alignment horizontal="center" wrapText="1"/>
    </xf>
    <xf numFmtId="0" fontId="14" fillId="0" borderId="28" xfId="0" applyFont="1" applyBorder="1"/>
    <xf numFmtId="0" fontId="11" fillId="0" borderId="17" xfId="0" applyFont="1" applyFill="1" applyBorder="1" applyAlignment="1">
      <alignment horizontal="center" wrapText="1"/>
    </xf>
    <xf numFmtId="3" fontId="32" fillId="11" borderId="13" xfId="0" applyNumberFormat="1" applyFont="1" applyFill="1" applyBorder="1" applyAlignment="1">
      <alignment horizontal="center" vertical="center" wrapText="1"/>
    </xf>
    <xf numFmtId="0" fontId="32" fillId="11" borderId="48" xfId="0" applyFont="1" applyFill="1" applyBorder="1" applyAlignment="1">
      <alignment horizontal="center" vertical="center"/>
    </xf>
    <xf numFmtId="3" fontId="32" fillId="11" borderId="48" xfId="0" applyNumberFormat="1" applyFont="1" applyFill="1" applyBorder="1" applyAlignment="1">
      <alignment horizontal="center" vertical="center"/>
    </xf>
    <xf numFmtId="0" fontId="32" fillId="11" borderId="13" xfId="0" applyFont="1" applyFill="1" applyBorder="1" applyAlignment="1">
      <alignment horizontal="center" vertical="center"/>
    </xf>
    <xf numFmtId="3" fontId="25" fillId="11" borderId="12" xfId="0" applyNumberFormat="1" applyFont="1" applyFill="1" applyBorder="1" applyAlignment="1">
      <alignment horizontal="center" vertical="center"/>
    </xf>
    <xf numFmtId="165" fontId="25" fillId="11" borderId="12" xfId="15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8" xfId="0" applyFont="1" applyBorder="1" applyAlignment="1">
      <alignment wrapText="1"/>
    </xf>
    <xf numFmtId="0" fontId="14" fillId="0" borderId="27" xfId="0" applyFont="1" applyBorder="1" applyAlignment="1">
      <alignment horizontal="center" vertical="center"/>
    </xf>
    <xf numFmtId="0" fontId="14" fillId="8" borderId="58" xfId="0" applyFont="1" applyFill="1" applyBorder="1" applyAlignment="1">
      <alignment wrapText="1"/>
    </xf>
    <xf numFmtId="0" fontId="29" fillId="9" borderId="58" xfId="0" applyFont="1" applyFill="1" applyBorder="1" applyAlignment="1">
      <alignment wrapText="1"/>
    </xf>
    <xf numFmtId="0" fontId="14" fillId="9" borderId="58" xfId="0" applyFont="1" applyFill="1" applyBorder="1" applyAlignment="1">
      <alignment wrapText="1"/>
    </xf>
    <xf numFmtId="0" fontId="14" fillId="10" borderId="58" xfId="0" applyFont="1" applyFill="1" applyBorder="1" applyAlignment="1">
      <alignment wrapText="1"/>
    </xf>
    <xf numFmtId="0" fontId="14" fillId="0" borderId="59" xfId="0" applyFont="1" applyBorder="1" applyAlignment="1">
      <alignment wrapText="1"/>
    </xf>
    <xf numFmtId="165" fontId="14" fillId="8" borderId="58" xfId="15" applyNumberFormat="1" applyFont="1" applyFill="1" applyBorder="1" applyAlignment="1">
      <alignment horizontal="center" vertical="center"/>
    </xf>
    <xf numFmtId="165" fontId="14" fillId="2" borderId="58" xfId="15" applyNumberFormat="1" applyFont="1" applyFill="1" applyBorder="1" applyAlignment="1">
      <alignment horizontal="center" vertical="center"/>
    </xf>
    <xf numFmtId="165" fontId="29" fillId="9" borderId="58" xfId="15" applyNumberFormat="1" applyFont="1" applyFill="1" applyBorder="1" applyAlignment="1">
      <alignment horizontal="center" vertical="center"/>
    </xf>
    <xf numFmtId="165" fontId="14" fillId="0" borderId="58" xfId="15" applyNumberFormat="1" applyFont="1" applyBorder="1" applyAlignment="1">
      <alignment horizontal="center" vertical="center"/>
    </xf>
    <xf numFmtId="165" fontId="14" fillId="9" borderId="58" xfId="15" applyNumberFormat="1" applyFont="1" applyFill="1" applyBorder="1" applyAlignment="1">
      <alignment horizontal="center" vertical="center"/>
    </xf>
    <xf numFmtId="165" fontId="14" fillId="10" borderId="58" xfId="15" applyNumberFormat="1" applyFont="1" applyFill="1" applyBorder="1" applyAlignment="1">
      <alignment horizontal="center" vertical="center"/>
    </xf>
    <xf numFmtId="165" fontId="14" fillId="0" borderId="59" xfId="15" applyNumberFormat="1" applyFont="1" applyBorder="1" applyAlignment="1">
      <alignment horizontal="center" vertical="center"/>
    </xf>
    <xf numFmtId="0" fontId="14" fillId="0" borderId="61" xfId="0" applyFont="1" applyBorder="1" applyAlignment="1">
      <alignment wrapText="1"/>
    </xf>
    <xf numFmtId="0" fontId="14" fillId="0" borderId="30" xfId="0" applyFont="1" applyBorder="1" applyAlignment="1">
      <alignment horizontal="center" vertical="center"/>
    </xf>
    <xf numFmtId="0" fontId="16" fillId="0" borderId="4" xfId="5" applyFont="1" applyFill="1" applyBorder="1" applyAlignment="1">
      <alignment wrapText="1"/>
    </xf>
    <xf numFmtId="3" fontId="16" fillId="0" borderId="4" xfId="5" applyNumberFormat="1" applyFont="1" applyFill="1" applyBorder="1"/>
    <xf numFmtId="165" fontId="14" fillId="0" borderId="4" xfId="15" applyNumberFormat="1" applyFont="1" applyBorder="1"/>
    <xf numFmtId="1" fontId="0" fillId="0" borderId="4" xfId="0" applyNumberFormat="1" applyBorder="1"/>
    <xf numFmtId="3" fontId="16" fillId="0" borderId="4" xfId="5" applyNumberFormat="1" applyFont="1" applyFill="1" applyBorder="1" applyAlignment="1">
      <alignment horizontal="center"/>
    </xf>
    <xf numFmtId="3" fontId="16" fillId="0" borderId="1" xfId="5" applyNumberFormat="1" applyFont="1" applyFill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wrapText="1"/>
    </xf>
    <xf numFmtId="0" fontId="14" fillId="0" borderId="60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27" fillId="0" borderId="56" xfId="0" applyFont="1" applyBorder="1" applyAlignment="1">
      <alignment wrapText="1"/>
    </xf>
    <xf numFmtId="0" fontId="14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wrapText="1"/>
    </xf>
    <xf numFmtId="0" fontId="27" fillId="0" borderId="59" xfId="0" applyFont="1" applyBorder="1" applyAlignment="1">
      <alignment wrapText="1"/>
    </xf>
    <xf numFmtId="0" fontId="14" fillId="0" borderId="29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wrapText="1"/>
    </xf>
    <xf numFmtId="0" fontId="23" fillId="0" borderId="60" xfId="0" applyFont="1" applyBorder="1" applyAlignment="1">
      <alignment horizontal="center" wrapText="1"/>
    </xf>
    <xf numFmtId="0" fontId="23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29" fillId="9" borderId="27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8" xfId="0" applyFont="1" applyBorder="1"/>
    <xf numFmtId="0" fontId="11" fillId="0" borderId="4" xfId="0" applyFont="1" applyBorder="1"/>
    <xf numFmtId="0" fontId="11" fillId="0" borderId="61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0" fillId="0" borderId="4" xfId="0" applyBorder="1" applyAlignment="1">
      <alignment horizontal="right"/>
    </xf>
    <xf numFmtId="1" fontId="11" fillId="0" borderId="30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27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8" xfId="0" applyBorder="1" applyAlignment="1">
      <alignment horizontal="right"/>
    </xf>
    <xf numFmtId="1" fontId="11" fillId="0" borderId="29" xfId="0" applyNumberFormat="1" applyFont="1" applyBorder="1" applyAlignment="1">
      <alignment horizontal="right"/>
    </xf>
    <xf numFmtId="49" fontId="14" fillId="0" borderId="61" xfId="0" applyNumberFormat="1" applyFont="1" applyBorder="1" applyAlignment="1">
      <alignment horizontal="center"/>
    </xf>
    <xf numFmtId="49" fontId="14" fillId="0" borderId="58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0" fontId="23" fillId="0" borderId="59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4" fillId="2" borderId="66" xfId="0" applyFont="1" applyFill="1" applyBorder="1" applyAlignment="1"/>
    <xf numFmtId="0" fontId="14" fillId="2" borderId="68" xfId="0" applyFont="1" applyFill="1" applyBorder="1" applyAlignment="1"/>
    <xf numFmtId="0" fontId="23" fillId="2" borderId="68" xfId="0" applyFont="1" applyFill="1" applyBorder="1" applyAlignment="1"/>
    <xf numFmtId="0" fontId="14" fillId="2" borderId="67" xfId="0" applyFont="1" applyFill="1" applyBorder="1" applyAlignment="1"/>
    <xf numFmtId="165" fontId="14" fillId="0" borderId="56" xfId="15" applyNumberFormat="1" applyFont="1" applyBorder="1" applyAlignment="1">
      <alignment horizontal="right" vertical="center"/>
    </xf>
    <xf numFmtId="0" fontId="14" fillId="0" borderId="57" xfId="0" applyFont="1" applyBorder="1" applyAlignment="1">
      <alignment horizontal="right" vertical="center" wrapText="1"/>
    </xf>
    <xf numFmtId="165" fontId="14" fillId="0" borderId="58" xfId="15" applyNumberFormat="1" applyFont="1" applyBorder="1" applyAlignment="1">
      <alignment horizontal="right" vertical="center"/>
    </xf>
    <xf numFmtId="165" fontId="14" fillId="0" borderId="27" xfId="15" applyNumberFormat="1" applyFont="1" applyBorder="1" applyAlignment="1">
      <alignment horizontal="right" vertical="center"/>
    </xf>
    <xf numFmtId="165" fontId="23" fillId="0" borderId="58" xfId="15" applyNumberFormat="1" applyFont="1" applyBorder="1" applyAlignment="1">
      <alignment horizontal="right" vertical="center"/>
    </xf>
    <xf numFmtId="165" fontId="23" fillId="0" borderId="27" xfId="15" applyNumberFormat="1" applyFont="1" applyBorder="1" applyAlignment="1">
      <alignment horizontal="right" vertical="center"/>
    </xf>
    <xf numFmtId="165" fontId="14" fillId="0" borderId="59" xfId="15" applyNumberFormat="1" applyFont="1" applyBorder="1" applyAlignment="1">
      <alignment horizontal="right" vertical="center"/>
    </xf>
    <xf numFmtId="165" fontId="14" fillId="0" borderId="29" xfId="15" applyNumberFormat="1" applyFont="1" applyBorder="1" applyAlignment="1">
      <alignment horizontal="right" vertical="center"/>
    </xf>
    <xf numFmtId="0" fontId="14" fillId="0" borderId="29" xfId="0" applyFont="1" applyBorder="1" applyAlignment="1">
      <alignment horizontal="right" vertical="center" wrapText="1"/>
    </xf>
    <xf numFmtId="1" fontId="14" fillId="0" borderId="27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9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66" xfId="0" applyFont="1" applyBorder="1" applyAlignment="1">
      <alignment wrapText="1"/>
    </xf>
    <xf numFmtId="0" fontId="11" fillId="0" borderId="68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0" fillId="0" borderId="59" xfId="0" applyFont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/>
    </xf>
    <xf numFmtId="1" fontId="14" fillId="0" borderId="60" xfId="0" applyNumberFormat="1" applyFont="1" applyBorder="1" applyAlignment="1">
      <alignment horizontal="center"/>
    </xf>
    <xf numFmtId="1" fontId="14" fillId="0" borderId="57" xfId="0" applyNumberFormat="1" applyFont="1" applyBorder="1" applyAlignment="1">
      <alignment horizontal="center"/>
    </xf>
    <xf numFmtId="1" fontId="6" fillId="0" borderId="58" xfId="0" applyNumberFormat="1" applyFont="1" applyBorder="1" applyAlignment="1">
      <alignment horizontal="center"/>
    </xf>
    <xf numFmtId="1" fontId="10" fillId="0" borderId="58" xfId="0" applyNumberFormat="1" applyFont="1" applyBorder="1" applyAlignment="1">
      <alignment horizontal="center" wrapText="1"/>
    </xf>
    <xf numFmtId="1" fontId="6" fillId="0" borderId="59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19" fillId="5" borderId="0" xfId="3" applyFont="1" applyFill="1" applyBorder="1" applyAlignment="1" applyProtection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 wrapText="1"/>
    </xf>
    <xf numFmtId="0" fontId="35" fillId="12" borderId="40" xfId="0" applyFont="1" applyFill="1" applyBorder="1" applyAlignment="1">
      <alignment horizontal="center"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/>
    </xf>
    <xf numFmtId="0" fontId="36" fillId="10" borderId="1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/>
    </xf>
    <xf numFmtId="0" fontId="23" fillId="2" borderId="6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7" fillId="10" borderId="10" xfId="0" applyFont="1" applyFill="1" applyBorder="1" applyAlignment="1">
      <alignment horizontal="center"/>
    </xf>
    <xf numFmtId="0" fontId="37" fillId="10" borderId="46" xfId="0" applyFont="1" applyFill="1" applyBorder="1" applyAlignment="1">
      <alignment horizontal="center"/>
    </xf>
    <xf numFmtId="0" fontId="37" fillId="10" borderId="2" xfId="0" applyFont="1" applyFill="1" applyBorder="1" applyAlignment="1">
      <alignment horizontal="center"/>
    </xf>
    <xf numFmtId="0" fontId="35" fillId="12" borderId="22" xfId="0" applyFont="1" applyFill="1" applyBorder="1" applyAlignment="1">
      <alignment horizontal="center" vertical="center" wrapText="1"/>
    </xf>
    <xf numFmtId="0" fontId="35" fillId="12" borderId="19" xfId="0" applyFont="1" applyFill="1" applyBorder="1" applyAlignment="1">
      <alignment horizontal="center" vertical="center" wrapText="1"/>
    </xf>
    <xf numFmtId="0" fontId="35" fillId="12" borderId="43" xfId="0" applyFont="1" applyFill="1" applyBorder="1" applyAlignment="1">
      <alignment horizontal="center" vertical="center" wrapText="1"/>
    </xf>
    <xf numFmtId="0" fontId="35" fillId="12" borderId="4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wrapText="1"/>
    </xf>
    <xf numFmtId="0" fontId="35" fillId="10" borderId="10" xfId="0" applyFont="1" applyFill="1" applyBorder="1" applyAlignment="1">
      <alignment horizont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2" borderId="2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" fillId="2" borderId="0" xfId="3" applyFill="1" applyAlignment="1" applyProtection="1"/>
    <xf numFmtId="0" fontId="35" fillId="12" borderId="41" xfId="0" applyFont="1" applyFill="1" applyBorder="1" applyAlignment="1">
      <alignment horizontal="center" vertical="center" wrapText="1"/>
    </xf>
    <xf numFmtId="0" fontId="35" fillId="10" borderId="25" xfId="0" applyFont="1" applyFill="1" applyBorder="1" applyAlignment="1">
      <alignment horizontal="center" vertical="center" wrapText="1"/>
    </xf>
  </cellXfs>
  <cellStyles count="27">
    <cellStyle name="Euro" xfId="26"/>
    <cellStyle name="Excel.Chart" xfId="8"/>
    <cellStyle name="Lien hypertexte" xfId="3" builtinId="8"/>
    <cellStyle name="Lien hypertexte 2" xfId="14"/>
    <cellStyle name="Milliers" xfId="15" builtinId="3"/>
    <cellStyle name="Milliers 2" xfId="4"/>
    <cellStyle name="Milliers 2 2" xfId="9"/>
    <cellStyle name="Milliers 2 3" xfId="22"/>
    <cellStyle name="Milliers 2 4" xfId="25"/>
    <cellStyle name="Milliers 3" xfId="2"/>
    <cellStyle name="Milliers 4" xfId="16"/>
    <cellStyle name="Milliers 5" xfId="24"/>
    <cellStyle name="Monétaire 2" xfId="1"/>
    <cellStyle name="Motif" xfId="10"/>
    <cellStyle name="Normal" xfId="0" builtinId="0"/>
    <cellStyle name="Normal 2" xfId="5"/>
    <cellStyle name="Normal 2 2" xfId="7"/>
    <cellStyle name="Normal 2 3" xfId="17"/>
    <cellStyle name="Normal 3" xfId="6"/>
    <cellStyle name="Normal 3 2" xfId="11"/>
    <cellStyle name="Normal 3 2 2" xfId="19"/>
    <cellStyle name="Normal 4" xfId="12"/>
    <cellStyle name="Normal 5" xfId="13"/>
    <cellStyle name="Normal 5 2" xfId="18"/>
    <cellStyle name="Normal 6" xfId="20"/>
    <cellStyle name="Pourcentage" xfId="23" builtinId="5"/>
    <cellStyle name="Pourcentage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67435268941855E-2"/>
          <c:y val="3.3416959818789616E-2"/>
          <c:w val="0.90604510711635822"/>
          <c:h val="0.7725700076964063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Total des infractions Covid-19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9646094494708447E-3"/>
                  <c:y val="-1.0025062656641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597540961506879E-2"/>
                  <c:y val="5.0125313283208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8186017337829738E-2"/>
                  <c:y val="-4.3441938178780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300906458518402E-2"/>
                  <c:y val="-1.3366750208855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0022227567856637E-2"/>
                  <c:y val="-7.0175438596491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2234570871031489E-2"/>
                  <c:y val="-4.6783625730994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0044455135713163E-2"/>
                  <c:y val="-4.6783625730994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C959-41C1-9A80-8F949481684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1'!$A$4:$A$32</c:f>
              <c:strCache>
                <c:ptCount val="29"/>
                <c:pt idx="0">
                  <c:v>Mars 2020</c:v>
                </c:pt>
                <c:pt idx="1">
                  <c:v>Avril 2020</c:v>
                </c:pt>
                <c:pt idx="2">
                  <c:v>Mai 2020</c:v>
                </c:pt>
                <c:pt idx="3">
                  <c:v>Juin 2020</c:v>
                </c:pt>
                <c:pt idx="4">
                  <c:v>Juillet 2020</c:v>
                </c:pt>
                <c:pt idx="5">
                  <c:v>Août 2020</c:v>
                </c:pt>
                <c:pt idx="6">
                  <c:v>Septembre 2020</c:v>
                </c:pt>
                <c:pt idx="7">
                  <c:v>Octobre 2020</c:v>
                </c:pt>
                <c:pt idx="8">
                  <c:v>Novembre 2020</c:v>
                </c:pt>
                <c:pt idx="9">
                  <c:v>Décembre 2020</c:v>
                </c:pt>
                <c:pt idx="10">
                  <c:v>Janvier 2021</c:v>
                </c:pt>
                <c:pt idx="11">
                  <c:v>Février 2021</c:v>
                </c:pt>
                <c:pt idx="12">
                  <c:v>Mars 2021</c:v>
                </c:pt>
                <c:pt idx="13">
                  <c:v>Avril 2021</c:v>
                </c:pt>
                <c:pt idx="14">
                  <c:v>Mai 2021</c:v>
                </c:pt>
                <c:pt idx="15">
                  <c:v>Juin 2021</c:v>
                </c:pt>
                <c:pt idx="16">
                  <c:v>Juillet 2021</c:v>
                </c:pt>
                <c:pt idx="17">
                  <c:v>Août 2021</c:v>
                </c:pt>
                <c:pt idx="18">
                  <c:v>Septembre 2021</c:v>
                </c:pt>
                <c:pt idx="19">
                  <c:v>Octobre 2021</c:v>
                </c:pt>
                <c:pt idx="20">
                  <c:v>Novembre 2021</c:v>
                </c:pt>
                <c:pt idx="21">
                  <c:v>Décembre 2021</c:v>
                </c:pt>
                <c:pt idx="22">
                  <c:v>Janvier 2022</c:v>
                </c:pt>
                <c:pt idx="23">
                  <c:v>Février 2022</c:v>
                </c:pt>
                <c:pt idx="24">
                  <c:v>Mars 2022</c:v>
                </c:pt>
                <c:pt idx="25">
                  <c:v>Avril 2022</c:v>
                </c:pt>
                <c:pt idx="26">
                  <c:v>Mai 2022</c:v>
                </c:pt>
                <c:pt idx="27">
                  <c:v>Juin 2022</c:v>
                </c:pt>
                <c:pt idx="28">
                  <c:v>Juillet 2022</c:v>
                </c:pt>
              </c:strCache>
            </c:strRef>
          </c:cat>
          <c:val>
            <c:numRef>
              <c:f>'Figure 1'!$B$4:$B$32</c:f>
              <c:numCache>
                <c:formatCode>_-* #\ ##0\ _€_-;\-* #\ ##0\ _€_-;_-* "-"??\ _€_-;_-@_-</c:formatCode>
                <c:ptCount val="29"/>
                <c:pt idx="0">
                  <c:v>270670</c:v>
                </c:pt>
                <c:pt idx="1">
                  <c:v>670000</c:v>
                </c:pt>
                <c:pt idx="2">
                  <c:v>147900</c:v>
                </c:pt>
                <c:pt idx="3">
                  <c:v>8210</c:v>
                </c:pt>
                <c:pt idx="4">
                  <c:v>4910</c:v>
                </c:pt>
                <c:pt idx="5">
                  <c:v>15300</c:v>
                </c:pt>
                <c:pt idx="6">
                  <c:v>28240</c:v>
                </c:pt>
                <c:pt idx="7">
                  <c:v>60650</c:v>
                </c:pt>
                <c:pt idx="8">
                  <c:v>253970</c:v>
                </c:pt>
                <c:pt idx="9">
                  <c:v>85850</c:v>
                </c:pt>
                <c:pt idx="10">
                  <c:v>132900</c:v>
                </c:pt>
                <c:pt idx="11">
                  <c:v>188450</c:v>
                </c:pt>
                <c:pt idx="12">
                  <c:v>188940</c:v>
                </c:pt>
                <c:pt idx="13">
                  <c:v>185970</c:v>
                </c:pt>
                <c:pt idx="14">
                  <c:v>117080</c:v>
                </c:pt>
                <c:pt idx="15">
                  <c:v>43030</c:v>
                </c:pt>
                <c:pt idx="16">
                  <c:v>5750</c:v>
                </c:pt>
                <c:pt idx="17">
                  <c:v>10630</c:v>
                </c:pt>
                <c:pt idx="18">
                  <c:v>6580</c:v>
                </c:pt>
                <c:pt idx="19">
                  <c:v>13810</c:v>
                </c:pt>
                <c:pt idx="20">
                  <c:v>87040</c:v>
                </c:pt>
                <c:pt idx="21">
                  <c:v>57680</c:v>
                </c:pt>
                <c:pt idx="22">
                  <c:v>44430</c:v>
                </c:pt>
                <c:pt idx="23">
                  <c:v>20930</c:v>
                </c:pt>
                <c:pt idx="24">
                  <c:v>18670</c:v>
                </c:pt>
                <c:pt idx="25">
                  <c:v>2820</c:v>
                </c:pt>
                <c:pt idx="26">
                  <c:v>11870</c:v>
                </c:pt>
                <c:pt idx="27">
                  <c:v>8050</c:v>
                </c:pt>
                <c:pt idx="28">
                  <c:v>6370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959-41C1-9A80-8F949481684B}"/>
            </c:ext>
          </c:extLst>
        </c:ser>
        <c:ser>
          <c:idx val="1"/>
          <c:order val="1"/>
          <c:tx>
            <c:strRef>
              <c:f>'Figure 1'!$D$3</c:f>
              <c:strCache>
                <c:ptCount val="1"/>
                <c:pt idx="0">
                  <c:v>Infractions liées aux restrictions de déplacement et de transport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69141742062887E-2"/>
                  <c:y val="5.680868838763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469141742062871E-3"/>
                  <c:y val="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8562150410977735E-2"/>
                  <c:y val="6.6833751044276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641574242973248E-2"/>
                  <c:y val="-5.5904949260756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4469141742062871E-3"/>
                  <c:y val="7.68588137009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8916055916269213E-2"/>
                  <c:y val="-1.336675020885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6327579539946306E-2"/>
                  <c:y val="-5.012531328320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482304724735429E-2"/>
                  <c:y val="-5.680868838763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C959-41C1-9A80-8F949481684B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1.0330196780371651E-2"/>
                  <c:y val="-3.633821701949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C959-41C1-9A80-8F94948168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1'!$A$4:$A$32</c:f>
              <c:strCache>
                <c:ptCount val="29"/>
                <c:pt idx="0">
                  <c:v>Mars 2020</c:v>
                </c:pt>
                <c:pt idx="1">
                  <c:v>Avril 2020</c:v>
                </c:pt>
                <c:pt idx="2">
                  <c:v>Mai 2020</c:v>
                </c:pt>
                <c:pt idx="3">
                  <c:v>Juin 2020</c:v>
                </c:pt>
                <c:pt idx="4">
                  <c:v>Juillet 2020</c:v>
                </c:pt>
                <c:pt idx="5">
                  <c:v>Août 2020</c:v>
                </c:pt>
                <c:pt idx="6">
                  <c:v>Septembre 2020</c:v>
                </c:pt>
                <c:pt idx="7">
                  <c:v>Octobre 2020</c:v>
                </c:pt>
                <c:pt idx="8">
                  <c:v>Novembre 2020</c:v>
                </c:pt>
                <c:pt idx="9">
                  <c:v>Décembre 2020</c:v>
                </c:pt>
                <c:pt idx="10">
                  <c:v>Janvier 2021</c:v>
                </c:pt>
                <c:pt idx="11">
                  <c:v>Février 2021</c:v>
                </c:pt>
                <c:pt idx="12">
                  <c:v>Mars 2021</c:v>
                </c:pt>
                <c:pt idx="13">
                  <c:v>Avril 2021</c:v>
                </c:pt>
                <c:pt idx="14">
                  <c:v>Mai 2021</c:v>
                </c:pt>
                <c:pt idx="15">
                  <c:v>Juin 2021</c:v>
                </c:pt>
                <c:pt idx="16">
                  <c:v>Juillet 2021</c:v>
                </c:pt>
                <c:pt idx="17">
                  <c:v>Août 2021</c:v>
                </c:pt>
                <c:pt idx="18">
                  <c:v>Septembre 2021</c:v>
                </c:pt>
                <c:pt idx="19">
                  <c:v>Octobre 2021</c:v>
                </c:pt>
                <c:pt idx="20">
                  <c:v>Novembre 2021</c:v>
                </c:pt>
                <c:pt idx="21">
                  <c:v>Décembre 2021</c:v>
                </c:pt>
                <c:pt idx="22">
                  <c:v>Janvier 2022</c:v>
                </c:pt>
                <c:pt idx="23">
                  <c:v>Février 2022</c:v>
                </c:pt>
                <c:pt idx="24">
                  <c:v>Mars 2022</c:v>
                </c:pt>
                <c:pt idx="25">
                  <c:v>Avril 2022</c:v>
                </c:pt>
                <c:pt idx="26">
                  <c:v>Mai 2022</c:v>
                </c:pt>
                <c:pt idx="27">
                  <c:v>Juin 2022</c:v>
                </c:pt>
                <c:pt idx="28">
                  <c:v>Juillet 2022</c:v>
                </c:pt>
              </c:strCache>
            </c:strRef>
          </c:cat>
          <c:val>
            <c:numRef>
              <c:f>'Figure 1'!$D$4:$D$32</c:f>
              <c:numCache>
                <c:formatCode>_-* #\ ##0\ _€_-;\-* #\ ##0\ _€_-;_-* "-"??\ _€_-;_-@_-</c:formatCode>
                <c:ptCount val="29"/>
                <c:pt idx="0">
                  <c:v>269280</c:v>
                </c:pt>
                <c:pt idx="1">
                  <c:v>651160</c:v>
                </c:pt>
                <c:pt idx="2">
                  <c:v>131200</c:v>
                </c:pt>
                <c:pt idx="3">
                  <c:v>2180</c:v>
                </c:pt>
                <c:pt idx="4">
                  <c:v>1490</c:v>
                </c:pt>
                <c:pt idx="5">
                  <c:v>720</c:v>
                </c:pt>
                <c:pt idx="6">
                  <c:v>525</c:v>
                </c:pt>
                <c:pt idx="7">
                  <c:v>29330</c:v>
                </c:pt>
                <c:pt idx="8">
                  <c:v>204025</c:v>
                </c:pt>
                <c:pt idx="9">
                  <c:v>69450</c:v>
                </c:pt>
                <c:pt idx="10">
                  <c:v>101250</c:v>
                </c:pt>
                <c:pt idx="11">
                  <c:v>134220</c:v>
                </c:pt>
                <c:pt idx="12">
                  <c:v>132290</c:v>
                </c:pt>
                <c:pt idx="13">
                  <c:v>133190</c:v>
                </c:pt>
                <c:pt idx="14">
                  <c:v>86060</c:v>
                </c:pt>
                <c:pt idx="15">
                  <c:v>29720</c:v>
                </c:pt>
                <c:pt idx="16">
                  <c:v>1650</c:v>
                </c:pt>
                <c:pt idx="17">
                  <c:v>4400</c:v>
                </c:pt>
                <c:pt idx="18">
                  <c:v>2460</c:v>
                </c:pt>
                <c:pt idx="19">
                  <c:v>3580</c:v>
                </c:pt>
                <c:pt idx="20">
                  <c:v>49520</c:v>
                </c:pt>
                <c:pt idx="21">
                  <c:v>28070</c:v>
                </c:pt>
                <c:pt idx="22">
                  <c:v>20680</c:v>
                </c:pt>
                <c:pt idx="23">
                  <c:v>11580</c:v>
                </c:pt>
                <c:pt idx="24">
                  <c:v>11670</c:v>
                </c:pt>
                <c:pt idx="25">
                  <c:v>90</c:v>
                </c:pt>
                <c:pt idx="26">
                  <c:v>7730</c:v>
                </c:pt>
                <c:pt idx="27">
                  <c:v>5860</c:v>
                </c:pt>
                <c:pt idx="28">
                  <c:v>4720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C959-41C1-9A80-8F9494816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86256"/>
        <c:axId val="347086640"/>
      </c:lineChart>
      <c:catAx>
        <c:axId val="34708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086640"/>
        <c:crosses val="autoZero"/>
        <c:auto val="1"/>
        <c:lblAlgn val="ctr"/>
        <c:lblOffset val="100"/>
        <c:noMultiLvlLbl val="0"/>
      </c:catAx>
      <c:valAx>
        <c:axId val="34708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latin typeface="Marianne" panose="02000000000000000000" pitchFamily="50" charset="0"/>
                  </a:rPr>
                  <a:t>Nombre d'infractions enregistrées mensuellement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086256"/>
        <c:crosses val="autoZero"/>
        <c:crossBetween val="between"/>
      </c:valAx>
      <c:spPr>
        <a:noFill/>
        <a:ln>
          <a:noFill/>
        </a:ln>
        <a:effectLst>
          <a:glow rad="368300">
            <a:schemeClr val="accent1"/>
          </a:glow>
        </a:effectLst>
      </c:spPr>
    </c:plotArea>
    <c:legend>
      <c:legendPos val="b"/>
      <c:layout>
        <c:manualLayout>
          <c:xMode val="edge"/>
          <c:yMode val="edge"/>
          <c:x val="0.16455782690773402"/>
          <c:y val="0.94718274193615948"/>
          <c:w val="0.72097046214441873"/>
          <c:h val="5.2817258063840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>
      <a:outerShdw blurRad="50800" dist="50800" dir="5400000" algn="ctr" rotWithShape="0">
        <a:schemeClr val="accent1"/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2'!$A$5</c:f>
              <c:strCache>
                <c:ptCount val="1"/>
                <c:pt idx="0">
                  <c:v>Infractions liées aux restrictions de déplacement et de transport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88-4B39-9567-E311F461CB8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2'!$B$4:$E$4</c:f>
              <c:strCache>
                <c:ptCount val="4"/>
                <c:pt idx="0">
                  <c:v>Ensemble des périodes (mars 2020 - juillet 2022)</c:v>
                </c:pt>
                <c:pt idx="1">
                  <c:v>Période 1 - du 23 mars 2020 au 30 octobre 2020</c:v>
                </c:pt>
                <c:pt idx="2">
                  <c:v>Période 2 - du 1er novembre 2020 au 31 juillet 2021</c:v>
                </c:pt>
                <c:pt idx="3">
                  <c:v>Période 3 - du 1er août 2021 au 31 juillet 2022</c:v>
                </c:pt>
              </c:strCache>
            </c:strRef>
          </c:cat>
          <c:val>
            <c:numRef>
              <c:f>'Figure 2'!$B$5:$E$5</c:f>
              <c:numCache>
                <c:formatCode>0</c:formatCode>
                <c:ptCount val="4"/>
                <c:pt idx="0">
                  <c:v>79</c:v>
                </c:pt>
                <c:pt idx="1">
                  <c:v>90</c:v>
                </c:pt>
                <c:pt idx="2">
                  <c:v>74</c:v>
                </c:pt>
                <c:pt idx="3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88-4B39-9567-E311F461CB8A}"/>
            </c:ext>
          </c:extLst>
        </c:ser>
        <c:ser>
          <c:idx val="1"/>
          <c:order val="1"/>
          <c:tx>
            <c:strRef>
              <c:f>'Figure 2'!$A$6</c:f>
              <c:strCache>
                <c:ptCount val="1"/>
                <c:pt idx="0">
                  <c:v>Infractions liées au non-port de masque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C88-4B39-9567-E311F461CB8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2'!$B$4:$E$4</c:f>
              <c:strCache>
                <c:ptCount val="4"/>
                <c:pt idx="0">
                  <c:v>Ensemble des périodes (mars 2020 - juillet 2022)</c:v>
                </c:pt>
                <c:pt idx="1">
                  <c:v>Période 1 - du 23 mars 2020 au 30 octobre 2020</c:v>
                </c:pt>
                <c:pt idx="2">
                  <c:v>Période 2 - du 1er novembre 2020 au 31 juillet 2021</c:v>
                </c:pt>
                <c:pt idx="3">
                  <c:v>Période 3 - du 1er août 2021 au 31 juillet 2022</c:v>
                </c:pt>
              </c:strCache>
            </c:strRef>
          </c:cat>
          <c:val>
            <c:numRef>
              <c:f>'Figure 2'!$B$6:$E$6</c:f>
              <c:numCache>
                <c:formatCode>0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18</c:v>
                </c:pt>
                <c:pt idx="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C88-4B39-9567-E311F461CB8A}"/>
            </c:ext>
          </c:extLst>
        </c:ser>
        <c:ser>
          <c:idx val="2"/>
          <c:order val="2"/>
          <c:tx>
            <c:strRef>
              <c:f>'Figure 2'!$A$7</c:f>
              <c:strCache>
                <c:ptCount val="1"/>
                <c:pt idx="0">
                  <c:v>Autres infractions liées au non-respect des mesures sanitaires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88-4B39-9567-E311F461CB8A}"/>
              </c:ext>
            </c:extLst>
          </c:dPt>
          <c:dLbls>
            <c:dLbl>
              <c:idx val="0"/>
              <c:layout>
                <c:manualLayout>
                  <c:x val="-2.0898641588296763E-3"/>
                  <c:y val="-6.5993973018896517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88-4B39-9567-E311F461CB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472581638940227E-2"/>
                  <c:y val="8.412196757970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88-4B39-9567-E311F461CB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2'!$B$4:$E$4</c:f>
              <c:strCache>
                <c:ptCount val="4"/>
                <c:pt idx="0">
                  <c:v>Ensemble des périodes (mars 2020 - juillet 2022)</c:v>
                </c:pt>
                <c:pt idx="1">
                  <c:v>Période 1 - du 23 mars 2020 au 30 octobre 2020</c:v>
                </c:pt>
                <c:pt idx="2">
                  <c:v>Période 2 - du 1er novembre 2020 au 31 juillet 2021</c:v>
                </c:pt>
                <c:pt idx="3">
                  <c:v>Période 3 - du 1er août 2021 au 31 juillet 2022</c:v>
                </c:pt>
              </c:strCache>
            </c:strRef>
          </c:cat>
          <c:val>
            <c:numRef>
              <c:f>'Figure 2'!$B$7:$E$7</c:f>
              <c:numCache>
                <c:formatCode>0</c:formatCode>
                <c:ptCount val="4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C88-4B39-9567-E311F461CB8A}"/>
            </c:ext>
          </c:extLst>
        </c:ser>
        <c:ser>
          <c:idx val="3"/>
          <c:order val="3"/>
          <c:tx>
            <c:strRef>
              <c:f>'Figure 2'!$A$8</c:f>
              <c:strCache>
                <c:ptCount val="1"/>
                <c:pt idx="0">
                  <c:v>Infractions liées aux rassemblements interdits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88-4B39-9567-E311F461CB8A}"/>
              </c:ext>
            </c:extLst>
          </c:dPt>
          <c:dLbls>
            <c:dLbl>
              <c:idx val="0"/>
              <c:layout>
                <c:manualLayout>
                  <c:x val="-2.089864158829676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C88-4B39-9567-E311F461CB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0080098582871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C88-4B39-9567-E311F461CB8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2'!$B$4:$E$4</c:f>
              <c:strCache>
                <c:ptCount val="4"/>
                <c:pt idx="0">
                  <c:v>Ensemble des périodes (mars 2020 - juillet 2022)</c:v>
                </c:pt>
                <c:pt idx="1">
                  <c:v>Période 1 - du 23 mars 2020 au 30 octobre 2020</c:v>
                </c:pt>
                <c:pt idx="2">
                  <c:v>Période 2 - du 1er novembre 2020 au 31 juillet 2021</c:v>
                </c:pt>
                <c:pt idx="3">
                  <c:v>Période 3 - du 1er août 2021 au 31 juillet 2022</c:v>
                </c:pt>
              </c:strCache>
            </c:strRef>
          </c:cat>
          <c:val>
            <c:numRef>
              <c:f>'Figure 2'!$B$8:$E$8</c:f>
              <c:numCache>
                <c:formatCode>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C88-4B39-9567-E311F461C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7586488"/>
        <c:axId val="347762936"/>
      </c:barChart>
      <c:catAx>
        <c:axId val="34758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62936"/>
        <c:crosses val="autoZero"/>
        <c:auto val="1"/>
        <c:lblAlgn val="ctr"/>
        <c:lblOffset val="100"/>
        <c:noMultiLvlLbl val="0"/>
      </c:catAx>
      <c:valAx>
        <c:axId val="347762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latin typeface="Marianne" panose="02000000000000000000" pitchFamily="50" charset="0"/>
                  </a:rPr>
                  <a:t>Part de l'ensemble des infractions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586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67379051936771E-2"/>
          <c:y val="1.8957340551430543E-2"/>
          <c:w val="0.75758084951127636"/>
          <c:h val="0.5342356076234042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'Figure 4'!$D$4</c:f>
              <c:strCache>
                <c:ptCount val="1"/>
                <c:pt idx="0">
                  <c:v> France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4241123117383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51341318860798E-17"/>
                  <c:y val="9.87654546893462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330618930712644E-3"/>
                  <c:y val="9.0050855746168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02682637721596E-17"/>
                  <c:y val="9.0050855746168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04575187318131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6605365275443193E-17"/>
                  <c:y val="9.00508557461686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6605365275443193E-17"/>
                  <c:y val="9.00508557461686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6330618930712644E-3"/>
                  <c:y val="9.5860588374953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8.71459894317760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8.13362568029910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A16-4BDB-8D8E-73F6E298174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4'!$A$5:$A$15</c15:sqref>
                  </c15:fullRef>
                </c:ext>
              </c:extLst>
              <c:f>'Figure 4'!$A$5:$A$14</c:f>
              <c:strCache>
                <c:ptCount val="10"/>
                <c:pt idx="0">
                  <c:v>Hors unité urbaine</c:v>
                </c:pt>
                <c:pt idx="1">
                  <c:v>de 2 000 à 4 999 habitants</c:v>
                </c:pt>
                <c:pt idx="2">
                  <c:v>de 5 000 à 9 999 habitants</c:v>
                </c:pt>
                <c:pt idx="3">
                  <c:v>de 10 000 à 19 999 habitants</c:v>
                </c:pt>
                <c:pt idx="4">
                  <c:v>de 20 000 à 49 999 habitants</c:v>
                </c:pt>
                <c:pt idx="5">
                  <c:v>de 50 000 à 99 999 habitants</c:v>
                </c:pt>
                <c:pt idx="6">
                  <c:v>de 100 000 à 199 999 habitants</c:v>
                </c:pt>
                <c:pt idx="7">
                  <c:v>de 200 000 à 1 999 999 habitants</c:v>
                </c:pt>
                <c:pt idx="8">
                  <c:v>Unité urbaine de Paris</c:v>
                </c:pt>
                <c:pt idx="9">
                  <c:v>Ensemble des communes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4'!$D$5:$D$15</c15:sqref>
                  </c15:fullRef>
                </c:ext>
              </c:extLst>
              <c:f>'Figure 4'!$D$5:$D$14</c:f>
              <c:numCache>
                <c:formatCode>_-* #\ ##0\ _€_-;\-* #\ ##0\ _€_-;_-* "-"??\ _€_-;_-@_-</c:formatCode>
                <c:ptCount val="10"/>
                <c:pt idx="0">
                  <c:v>16</c:v>
                </c:pt>
                <c:pt idx="1">
                  <c:v>25</c:v>
                </c:pt>
                <c:pt idx="2">
                  <c:v>33</c:v>
                </c:pt>
                <c:pt idx="3">
                  <c:v>39</c:v>
                </c:pt>
                <c:pt idx="4">
                  <c:v>52</c:v>
                </c:pt>
                <c:pt idx="5">
                  <c:v>44</c:v>
                </c:pt>
                <c:pt idx="6">
                  <c:v>45</c:v>
                </c:pt>
                <c:pt idx="7">
                  <c:v>45</c:v>
                </c:pt>
                <c:pt idx="8">
                  <c:v>65</c:v>
                </c:pt>
                <c:pt idx="9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B-42D5-BFB3-B26D8AAE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46519784"/>
        <c:axId val="3472660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'Figure 4'!$B$4</c15:sqref>
                        </c15:formulaRef>
                      </c:ext>
                    </c:extLst>
                    <c:strCache>
                      <c:ptCount val="1"/>
                      <c:pt idx="0">
                        <c:v> France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'Figure 4'!$A$5:$A$15</c15:sqref>
                        </c15:fullRef>
                        <c15:formulaRef>
                          <c15:sqref>'Figure 4'!$A$5:$A$14</c15:sqref>
                        </c15:formulaRef>
                      </c:ext>
                    </c:extLst>
                    <c:strCache>
                      <c:ptCount val="10"/>
                      <c:pt idx="0">
                        <c:v>Hors unité urbaine</c:v>
                      </c:pt>
                      <c:pt idx="1">
                        <c:v>de 2 000 à 4 999 habitants</c:v>
                      </c:pt>
                      <c:pt idx="2">
                        <c:v>de 5 000 à 9 999 habitants</c:v>
                      </c:pt>
                      <c:pt idx="3">
                        <c:v>de 10 000 à 19 999 habitants</c:v>
                      </c:pt>
                      <c:pt idx="4">
                        <c:v>de 20 000 à 49 999 habitants</c:v>
                      </c:pt>
                      <c:pt idx="5">
                        <c:v>de 50 000 à 99 999 habitants</c:v>
                      </c:pt>
                      <c:pt idx="6">
                        <c:v>de 100 000 à 199 999 habitants</c:v>
                      </c:pt>
                      <c:pt idx="7">
                        <c:v>de 200 000 à 1 999 999 habitants</c:v>
                      </c:pt>
                      <c:pt idx="8">
                        <c:v>Unité urbaine de Paris</c:v>
                      </c:pt>
                      <c:pt idx="9">
                        <c:v>Ensemble des communes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'Figure 4'!$B$5:$B$15</c15:sqref>
                        </c15:fullRef>
                        <c15:formulaRef>
                          <c15:sqref>'Figure 4'!$B$5:$B$14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0"/>
                      <c:pt idx="0">
                        <c:v>225950</c:v>
                      </c:pt>
                      <c:pt idx="1">
                        <c:v>109360</c:v>
                      </c:pt>
                      <c:pt idx="2">
                        <c:v>140520</c:v>
                      </c:pt>
                      <c:pt idx="3">
                        <c:v>131870</c:v>
                      </c:pt>
                      <c:pt idx="4">
                        <c:v>225930</c:v>
                      </c:pt>
                      <c:pt idx="5">
                        <c:v>221120</c:v>
                      </c:pt>
                      <c:pt idx="6">
                        <c:v>172080</c:v>
                      </c:pt>
                      <c:pt idx="7">
                        <c:v>761420</c:v>
                      </c:pt>
                      <c:pt idx="8">
                        <c:v>703570</c:v>
                      </c:pt>
                      <c:pt idx="9">
                        <c:v>2691820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5675-4FC1-BC0E-9DE3E7B48CE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4'!$C$4</c15:sqref>
                        </c15:formulaRef>
                      </c:ext>
                    </c:extLst>
                    <c:strCache>
                      <c:ptCount val="1"/>
                      <c:pt idx="0">
                        <c:v>France métropolitaine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'Figure 4'!$A$5:$A$15</c15:sqref>
                        </c15:fullRef>
                        <c15:formulaRef>
                          <c15:sqref>'Figure 4'!$A$5:$A$14</c15:sqref>
                        </c15:formulaRef>
                      </c:ext>
                    </c:extLst>
                    <c:strCache>
                      <c:ptCount val="10"/>
                      <c:pt idx="0">
                        <c:v>Hors unité urbaine</c:v>
                      </c:pt>
                      <c:pt idx="1">
                        <c:v>de 2 000 à 4 999 habitants</c:v>
                      </c:pt>
                      <c:pt idx="2">
                        <c:v>de 5 000 à 9 999 habitants</c:v>
                      </c:pt>
                      <c:pt idx="3">
                        <c:v>de 10 000 à 19 999 habitants</c:v>
                      </c:pt>
                      <c:pt idx="4">
                        <c:v>de 20 000 à 49 999 habitants</c:v>
                      </c:pt>
                      <c:pt idx="5">
                        <c:v>de 50 000 à 99 999 habitants</c:v>
                      </c:pt>
                      <c:pt idx="6">
                        <c:v>de 100 000 à 199 999 habitants</c:v>
                      </c:pt>
                      <c:pt idx="7">
                        <c:v>de 200 000 à 1 999 999 habitants</c:v>
                      </c:pt>
                      <c:pt idx="8">
                        <c:v>Unité urbaine de Paris</c:v>
                      </c:pt>
                      <c:pt idx="9">
                        <c:v>Ensemble des communes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4'!$C$5:$C$15</c15:sqref>
                        </c15:fullRef>
                        <c15:formulaRef>
                          <c15:sqref>'Figure 4'!$C$5:$C$14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0"/>
                      <c:pt idx="0" formatCode="General">
                        <c:v>219010</c:v>
                      </c:pt>
                      <c:pt idx="1">
                        <c:v>106770</c:v>
                      </c:pt>
                      <c:pt idx="2">
                        <c:v>135620</c:v>
                      </c:pt>
                      <c:pt idx="3">
                        <c:v>124800</c:v>
                      </c:pt>
                      <c:pt idx="4">
                        <c:v>201140</c:v>
                      </c:pt>
                      <c:pt idx="5">
                        <c:v>216440</c:v>
                      </c:pt>
                      <c:pt idx="6">
                        <c:v>132490</c:v>
                      </c:pt>
                      <c:pt idx="7">
                        <c:v>745970</c:v>
                      </c:pt>
                      <c:pt idx="8">
                        <c:v>703570</c:v>
                      </c:pt>
                      <c:pt idx="9">
                        <c:v>2585810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5675-4FC1-BC0E-9DE3E7B48CE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'Figure 4'!$E$4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'Figure 4'!$A$5:$A$15</c15:sqref>
                  </c15:fullRef>
                </c:ext>
              </c:extLst>
              <c:f>'Figure 4'!$A$5:$A$14</c:f>
              <c:strCache>
                <c:ptCount val="10"/>
                <c:pt idx="0">
                  <c:v>Hors unité urbaine</c:v>
                </c:pt>
                <c:pt idx="1">
                  <c:v>de 2 000 à 4 999 habitants</c:v>
                </c:pt>
                <c:pt idx="2">
                  <c:v>de 5 000 à 9 999 habitants</c:v>
                </c:pt>
                <c:pt idx="3">
                  <c:v>de 10 000 à 19 999 habitants</c:v>
                </c:pt>
                <c:pt idx="4">
                  <c:v>de 20 000 à 49 999 habitants</c:v>
                </c:pt>
                <c:pt idx="5">
                  <c:v>de 50 000 à 99 999 habitants</c:v>
                </c:pt>
                <c:pt idx="6">
                  <c:v>de 100 000 à 199 999 habitants</c:v>
                </c:pt>
                <c:pt idx="7">
                  <c:v>de 200 000 à 1 999 999 habitants</c:v>
                </c:pt>
                <c:pt idx="8">
                  <c:v>Unité urbaine de Paris</c:v>
                </c:pt>
                <c:pt idx="9">
                  <c:v>Ensemble des communes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4'!$E$5:$E$15</c15:sqref>
                  </c15:fullRef>
                </c:ext>
              </c:extLst>
              <c:f>'Figure 4'!$E$5:$E$14</c:f>
              <c:numCache>
                <c:formatCode>_-* #\ ##0\ _€_-;\-* #\ ##0\ _€_-;_-* "-"??\ _€_-;_-@_-</c:formatCode>
                <c:ptCount val="10"/>
                <c:pt idx="0" formatCode="General">
                  <c:v>15</c:v>
                </c:pt>
                <c:pt idx="1">
                  <c:v>23.918470289646795</c:v>
                </c:pt>
                <c:pt idx="2">
                  <c:v>32.649110233928759</c:v>
                </c:pt>
                <c:pt idx="3">
                  <c:v>38.260097538723016</c:v>
                </c:pt>
                <c:pt idx="4">
                  <c:v>49.911251626267727</c:v>
                </c:pt>
                <c:pt idx="5">
                  <c:v>43.696668724579759</c:v>
                </c:pt>
                <c:pt idx="6">
                  <c:v>46.15413556884625</c:v>
                </c:pt>
                <c:pt idx="7">
                  <c:v>43.919715729446537</c:v>
                </c:pt>
                <c:pt idx="8">
                  <c:v>64.583235803030092</c:v>
                </c:pt>
                <c:pt idx="9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6AB-42D5-BFB3-B26D8AAE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66864"/>
        <c:axId val="347266480"/>
      </c:lineChart>
      <c:catAx>
        <c:axId val="34651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47266096"/>
        <c:crosses val="autoZero"/>
        <c:auto val="1"/>
        <c:lblAlgn val="ctr"/>
        <c:lblOffset val="100"/>
        <c:noMultiLvlLbl val="0"/>
      </c:catAx>
      <c:valAx>
        <c:axId val="3472660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crossAx val="346519784"/>
        <c:crosses val="autoZero"/>
        <c:crossBetween val="between"/>
      </c:valAx>
      <c:valAx>
        <c:axId val="3472664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>
                    <a:latin typeface="Marianne" panose="02000000000000000000" pitchFamily="50" charset="0"/>
                  </a:rPr>
                  <a:t>Nombre d'infractions pour</a:t>
                </a:r>
                <a:r>
                  <a:rPr lang="fr-FR" baseline="0">
                    <a:latin typeface="Marianne" panose="02000000000000000000" pitchFamily="50" charset="0"/>
                  </a:rPr>
                  <a:t> 1 000 habitants</a:t>
                </a:r>
                <a:endParaRPr lang="fr-FR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0.84638069797126392"/>
              <c:y val="0.24964306741073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266864"/>
        <c:crosses val="max"/>
        <c:crossBetween val="between"/>
      </c:valAx>
      <c:catAx>
        <c:axId val="34726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26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547587675509787"/>
          <c:y val="9.8871356508524536E-2"/>
          <c:w val="6.9980214217145814E-2"/>
          <c:h val="0.74297507106931993"/>
        </c:manualLayout>
      </c:layout>
      <c:overlay val="0"/>
      <c:spPr>
        <a:noFill/>
        <a:ln>
          <a:noFill/>
        </a:ln>
        <a:effectLst/>
      </c:spPr>
      <c:txPr>
        <a:bodyPr rot="-5400000" spcFirstLastPara="1" vertOverflow="ellipsis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</xdr:row>
      <xdr:rowOff>19049</xdr:rowOff>
    </xdr:from>
    <xdr:to>
      <xdr:col>21</xdr:col>
      <xdr:colOff>257175</xdr:colOff>
      <xdr:row>24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2</xdr:row>
      <xdr:rowOff>33617</xdr:rowOff>
    </xdr:from>
    <xdr:to>
      <xdr:col>11</xdr:col>
      <xdr:colOff>549088</xdr:colOff>
      <xdr:row>20</xdr:row>
      <xdr:rowOff>168088</xdr:rowOff>
    </xdr:to>
    <xdr:sp macro="" textlink="">
      <xdr:nvSpPr>
        <xdr:cNvPr id="7" name="Rectangle à coins arrondis 6"/>
        <xdr:cNvSpPr/>
      </xdr:nvSpPr>
      <xdr:spPr>
        <a:xfrm>
          <a:off x="11026588" y="638735"/>
          <a:ext cx="739588" cy="4717677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800">
              <a:latin typeface="Marianne" panose="02000000000000000000" pitchFamily="50" charset="0"/>
            </a:rPr>
            <a:t>Confinement</a:t>
          </a:r>
        </a:p>
      </xdr:txBody>
    </xdr:sp>
    <xdr:clientData/>
  </xdr:twoCellAnchor>
  <xdr:twoCellAnchor>
    <xdr:from>
      <xdr:col>13</xdr:col>
      <xdr:colOff>129988</xdr:colOff>
      <xdr:row>2</xdr:row>
      <xdr:rowOff>29134</xdr:rowOff>
    </xdr:from>
    <xdr:to>
      <xdr:col>14</xdr:col>
      <xdr:colOff>85164</xdr:colOff>
      <xdr:row>20</xdr:row>
      <xdr:rowOff>163605</xdr:rowOff>
    </xdr:to>
    <xdr:sp macro="" textlink="">
      <xdr:nvSpPr>
        <xdr:cNvPr id="8" name="Rectangle à coins arrondis 7"/>
        <xdr:cNvSpPr/>
      </xdr:nvSpPr>
      <xdr:spPr>
        <a:xfrm>
          <a:off x="12871076" y="634252"/>
          <a:ext cx="739588" cy="4717677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800">
              <a:latin typeface="Marianne" panose="02000000000000000000" pitchFamily="50" charset="0"/>
            </a:rPr>
            <a:t>Confinement</a:t>
          </a:r>
        </a:p>
      </xdr:txBody>
    </xdr:sp>
    <xdr:clientData/>
  </xdr:twoCellAnchor>
  <xdr:twoCellAnchor>
    <xdr:from>
      <xdr:col>15</xdr:col>
      <xdr:colOff>383243</xdr:colOff>
      <xdr:row>2</xdr:row>
      <xdr:rowOff>22410</xdr:rowOff>
    </xdr:from>
    <xdr:to>
      <xdr:col>16</xdr:col>
      <xdr:colOff>246529</xdr:colOff>
      <xdr:row>20</xdr:row>
      <xdr:rowOff>179293</xdr:rowOff>
    </xdr:to>
    <xdr:sp macro="" textlink="">
      <xdr:nvSpPr>
        <xdr:cNvPr id="9" name="Rectangle à coins arrondis 8"/>
        <xdr:cNvSpPr/>
      </xdr:nvSpPr>
      <xdr:spPr>
        <a:xfrm>
          <a:off x="14670743" y="627528"/>
          <a:ext cx="625286" cy="4740089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800">
              <a:latin typeface="Marianne" panose="02000000000000000000" pitchFamily="50" charset="0"/>
            </a:rPr>
            <a:t>Confinement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0.1751</cdr:x>
      <cdr:y>0.00057</cdr:y>
    </cdr:from>
    <cdr:to>
      <cdr:x>0.17571</cdr:x>
      <cdr:y>0.80702</cdr:y>
    </cdr:to>
    <cdr:cxnSp macro="">
      <cdr:nvCxnSpPr>
        <cdr:cNvPr id="5" name="Connecteur droit 4"/>
        <cdr:cNvCxnSpPr/>
      </cdr:nvCxnSpPr>
      <cdr:spPr>
        <a:xfrm xmlns:a="http://schemas.openxmlformats.org/drawingml/2006/main" flipH="1">
          <a:off x="1556672" y="3362"/>
          <a:ext cx="5428" cy="47407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0.16935</cdr:x>
      <cdr:y>0.25647</cdr:y>
    </cdr:from>
    <cdr:to>
      <cdr:x>0.25607</cdr:x>
      <cdr:y>0.44445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450975" y="974725"/>
          <a:ext cx="742990" cy="714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Marianne" panose="02000000000000000000" pitchFamily="50" charset="0"/>
            </a:rPr>
            <a:t>Port du masque obligatoire 11 mai 2020</a:t>
          </a:r>
        </a:p>
      </cdr:txBody>
    </cdr:sp>
  </cdr:relSizeAnchor>
  <cdr:relSizeAnchor xmlns:cdr="http://schemas.openxmlformats.org/drawingml/2006/chartDrawing">
    <cdr:from>
      <cdr:x>0.38291</cdr:x>
      <cdr:y>0.00629</cdr:y>
    </cdr:from>
    <cdr:to>
      <cdr:x>0.38369</cdr:x>
      <cdr:y>0.81622</cdr:y>
    </cdr:to>
    <cdr:cxnSp macro="">
      <cdr:nvCxnSpPr>
        <cdr:cNvPr id="8" name="Connecteur droit 7"/>
        <cdr:cNvCxnSpPr/>
      </cdr:nvCxnSpPr>
      <cdr:spPr>
        <a:xfrm xmlns:a="http://schemas.openxmlformats.org/drawingml/2006/main" flipH="1">
          <a:off x="3404142" y="36980"/>
          <a:ext cx="6929" cy="47612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0.37624</cdr:x>
      <cdr:y>0.05788</cdr:y>
    </cdr:from>
    <cdr:to>
      <cdr:x>0.47963</cdr:x>
      <cdr:y>0.35111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3205602" y="246984"/>
          <a:ext cx="880901" cy="1251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Marianne" panose="02000000000000000000" pitchFamily="50" charset="0"/>
            </a:rPr>
            <a:t>Interdiction</a:t>
          </a:r>
          <a:r>
            <a:rPr lang="fr-FR" sz="800" baseline="0">
              <a:latin typeface="Marianne" panose="02000000000000000000" pitchFamily="50" charset="0"/>
            </a:rPr>
            <a:t> des déplacements entre 20h et 6h </a:t>
          </a:r>
        </a:p>
        <a:p xmlns:a="http://schemas.openxmlformats.org/drawingml/2006/main">
          <a:r>
            <a:rPr lang="fr-FR" sz="800" baseline="0">
              <a:latin typeface="Marianne" panose="02000000000000000000" pitchFamily="50" charset="0"/>
            </a:rPr>
            <a:t>15 décembre -</a:t>
          </a:r>
        </a:p>
        <a:p xmlns:a="http://schemas.openxmlformats.org/drawingml/2006/main">
          <a:r>
            <a:rPr lang="fr-FR" sz="800" baseline="0">
              <a:latin typeface="Marianne" panose="02000000000000000000" pitchFamily="50" charset="0"/>
            </a:rPr>
            <a:t>1er juin </a:t>
          </a:r>
          <a:endParaRPr lang="fr-FR" sz="800">
            <a:latin typeface="Marianne" panose="02000000000000000000" pitchFamily="50" charset="0"/>
          </a:endParaRPr>
        </a:p>
      </cdr:txBody>
    </cdr:sp>
  </cdr:relSizeAnchor>
  <cdr:relSizeAnchor xmlns:cdr="http://schemas.openxmlformats.org/drawingml/2006/chartDrawing">
    <cdr:from>
      <cdr:x>0.57906</cdr:x>
      <cdr:y>0.0082</cdr:y>
    </cdr:from>
    <cdr:to>
      <cdr:x>0.5831</cdr:x>
      <cdr:y>0.80201</cdr:y>
    </cdr:to>
    <cdr:cxnSp macro="">
      <cdr:nvCxnSpPr>
        <cdr:cNvPr id="10" name="Connecteur droit 9"/>
        <cdr:cNvCxnSpPr/>
      </cdr:nvCxnSpPr>
      <cdr:spPr>
        <a:xfrm xmlns:a="http://schemas.openxmlformats.org/drawingml/2006/main">
          <a:off x="5147983" y="48186"/>
          <a:ext cx="35885" cy="46665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0.5818</cdr:x>
      <cdr:y>0.23392</cdr:y>
    </cdr:from>
    <cdr:to>
      <cdr:x>0.6737</cdr:x>
      <cdr:y>0.42356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984750" y="889000"/>
          <a:ext cx="787363" cy="72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Marianne" panose="02000000000000000000" pitchFamily="50" charset="0"/>
            </a:rPr>
            <a:t>Création du</a:t>
          </a:r>
          <a:r>
            <a:rPr lang="fr-FR" sz="800" baseline="0">
              <a:latin typeface="Marianne" panose="02000000000000000000" pitchFamily="50" charset="0"/>
            </a:rPr>
            <a:t> passe sanitaire -</a:t>
          </a:r>
        </a:p>
        <a:p xmlns:a="http://schemas.openxmlformats.org/drawingml/2006/main">
          <a:r>
            <a:rPr lang="fr-FR" sz="800" baseline="0">
              <a:latin typeface="Marianne" panose="02000000000000000000" pitchFamily="50" charset="0"/>
            </a:rPr>
            <a:t>7 juin 2021</a:t>
          </a:r>
          <a:endParaRPr lang="fr-FR" sz="800">
            <a:latin typeface="Marianne" panose="02000000000000000000" pitchFamily="50" charset="0"/>
          </a:endParaRPr>
        </a:p>
      </cdr:txBody>
    </cdr:sp>
  </cdr:relSizeAnchor>
  <cdr:relSizeAnchor xmlns:cdr="http://schemas.openxmlformats.org/drawingml/2006/chartDrawing">
    <cdr:from>
      <cdr:x>0.69125</cdr:x>
      <cdr:y>0.0101</cdr:y>
    </cdr:from>
    <cdr:to>
      <cdr:x>0.69256</cdr:x>
      <cdr:y>0.81105</cdr:y>
    </cdr:to>
    <cdr:cxnSp macro="">
      <cdr:nvCxnSpPr>
        <cdr:cNvPr id="14" name="Connecteur droit 13"/>
        <cdr:cNvCxnSpPr/>
      </cdr:nvCxnSpPr>
      <cdr:spPr>
        <a:xfrm xmlns:a="http://schemas.openxmlformats.org/drawingml/2006/main">
          <a:off x="6145306" y="59392"/>
          <a:ext cx="11682" cy="47084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0.69014</cdr:x>
      <cdr:y>0.24405</cdr:y>
    </cdr:from>
    <cdr:to>
      <cdr:x>0.7943</cdr:x>
      <cdr:y>0.51339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5880100" y="1041399"/>
          <a:ext cx="887413" cy="1149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Marianne" panose="02000000000000000000" pitchFamily="50" charset="0"/>
            </a:rPr>
            <a:t>Fin de la gratuité des tests PCR pour les non-vaccinés -</a:t>
          </a:r>
          <a:endParaRPr lang="fr-FR" sz="800" baseline="0">
            <a:latin typeface="Marianne" panose="02000000000000000000" pitchFamily="50" charset="0"/>
          </a:endParaRPr>
        </a:p>
        <a:p xmlns:a="http://schemas.openxmlformats.org/drawingml/2006/main">
          <a:r>
            <a:rPr lang="fr-FR" sz="800" baseline="0">
              <a:latin typeface="Marianne" panose="02000000000000000000" pitchFamily="50" charset="0"/>
            </a:rPr>
            <a:t>15 octobre 2021</a:t>
          </a:r>
          <a:endParaRPr lang="fr-FR" sz="800">
            <a:latin typeface="Marianne" panose="02000000000000000000" pitchFamily="50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736601</xdr:colOff>
      <xdr:row>3</xdr:row>
      <xdr:rowOff>225425</xdr:rowOff>
    </xdr:from>
    <xdr:to>
      <xdr:col>13</xdr:col>
      <xdr:colOff>717551</xdr:colOff>
      <xdr:row>21</xdr:row>
      <xdr:rowOff>12699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3</xdr:row>
      <xdr:rowOff>368300</xdr:rowOff>
    </xdr:from>
    <xdr:to>
      <xdr:col>8</xdr:col>
      <xdr:colOff>381000</xdr:colOff>
      <xdr:row>14</xdr:row>
      <xdr:rowOff>133350</xdr:rowOff>
    </xdr:to>
    <xdr:cxnSp macro="">
      <xdr:nvCxnSpPr>
        <xdr:cNvPr id="4" name="Connecteur droit 3"/>
        <xdr:cNvCxnSpPr/>
      </xdr:nvCxnSpPr>
      <xdr:spPr>
        <a:xfrm flipH="1" flipV="1">
          <a:off x="8750300" y="1384300"/>
          <a:ext cx="19050" cy="35433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542926</xdr:colOff>
      <xdr:row>3</xdr:row>
      <xdr:rowOff>123826</xdr:rowOff>
    </xdr:from>
    <xdr:to>
      <xdr:col>10</xdr:col>
      <xdr:colOff>190500</xdr:colOff>
      <xdr:row>18</xdr:row>
      <xdr:rowOff>304800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smsi-communication@interieur.gouv.fr" TargetMode="External"/><Relationship Id="rId1" Type="http://schemas.openxmlformats.org/officeDocument/2006/relationships/hyperlink" Target="mailto:DARES.communication@dares.travail.gouv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0" sqref="A20"/>
    </sheetView>
  </sheetViews>
  <sheetFormatPr baseColWidth="10" defaultColWidth="11.42578125" defaultRowHeight="15" x14ac:dyDescent="0.25"/>
  <cols>
    <col min="1" max="1" width="126.28515625" style="10" bestFit="1" customWidth="1"/>
    <col min="2" max="16384" width="11.42578125" style="10"/>
  </cols>
  <sheetData>
    <row r="1" spans="1:10" ht="37.5" customHeight="1" x14ac:dyDescent="0.25">
      <c r="A1" s="8" t="s">
        <v>729</v>
      </c>
      <c r="B1" s="9"/>
      <c r="C1" s="9"/>
      <c r="D1" s="9"/>
      <c r="E1" s="9"/>
      <c r="F1" s="9"/>
      <c r="G1" s="9"/>
      <c r="H1" s="9"/>
      <c r="I1" s="9"/>
      <c r="J1" s="9"/>
    </row>
    <row r="2" spans="1:10" ht="16.5" customHeight="1" x14ac:dyDescent="0.25">
      <c r="A2" s="164">
        <v>45618</v>
      </c>
      <c r="B2" s="9"/>
      <c r="C2" s="9"/>
      <c r="D2" s="9"/>
      <c r="E2" s="9"/>
      <c r="F2" s="9"/>
      <c r="G2" s="9"/>
      <c r="H2" s="9"/>
      <c r="I2" s="9"/>
      <c r="J2" s="9"/>
    </row>
    <row r="3" spans="1:10" ht="15.75" x14ac:dyDescent="0.25">
      <c r="A3" s="11" t="s">
        <v>234</v>
      </c>
      <c r="B3" s="9"/>
    </row>
    <row r="4" spans="1:10" ht="39" x14ac:dyDescent="0.25">
      <c r="A4" s="12" t="s">
        <v>731</v>
      </c>
      <c r="B4" s="9"/>
    </row>
    <row r="5" spans="1:10" ht="15.75" x14ac:dyDescent="0.25">
      <c r="A5" s="13" t="s">
        <v>0</v>
      </c>
      <c r="B5" s="9"/>
    </row>
    <row r="6" spans="1:10" ht="15.75" x14ac:dyDescent="0.25">
      <c r="A6" s="88" t="s">
        <v>730</v>
      </c>
      <c r="B6" s="9"/>
    </row>
    <row r="7" spans="1:10" ht="15.75" x14ac:dyDescent="0.25">
      <c r="A7" s="88" t="s">
        <v>737</v>
      </c>
      <c r="B7" s="9"/>
    </row>
    <row r="8" spans="1:10" ht="15.75" x14ac:dyDescent="0.25">
      <c r="A8" s="14" t="s">
        <v>738</v>
      </c>
      <c r="B8" s="9"/>
    </row>
    <row r="9" spans="1:10" ht="15.75" x14ac:dyDescent="0.25">
      <c r="A9" s="15" t="s">
        <v>1</v>
      </c>
      <c r="B9" s="9"/>
    </row>
    <row r="10" spans="1:10" ht="15.75" x14ac:dyDescent="0.25">
      <c r="A10" s="90" t="s">
        <v>233</v>
      </c>
      <c r="B10" s="9"/>
    </row>
    <row r="11" spans="1:10" ht="15.75" x14ac:dyDescent="0.25">
      <c r="A11" s="16" t="s">
        <v>2</v>
      </c>
      <c r="B11" s="9"/>
    </row>
    <row r="12" spans="1:10" ht="15.75" x14ac:dyDescent="0.25">
      <c r="A12" s="17" t="s">
        <v>4</v>
      </c>
      <c r="B12" s="9"/>
    </row>
    <row r="13" spans="1:10" ht="15.75" x14ac:dyDescent="0.25">
      <c r="A13" s="18" t="s">
        <v>230</v>
      </c>
      <c r="B13" s="9"/>
    </row>
    <row r="14" spans="1:10" ht="15.75" x14ac:dyDescent="0.25">
      <c r="A14" s="18" t="s">
        <v>231</v>
      </c>
      <c r="B14" s="9"/>
    </row>
    <row r="15" spans="1:10" ht="15.75" x14ac:dyDescent="0.25">
      <c r="A15" s="18" t="s">
        <v>232</v>
      </c>
      <c r="B15" s="9"/>
    </row>
    <row r="16" spans="1:10" ht="15.75" x14ac:dyDescent="0.25">
      <c r="A16" s="18" t="s">
        <v>724</v>
      </c>
      <c r="B16" s="9"/>
    </row>
    <row r="17" spans="1:4" ht="15.75" x14ac:dyDescent="0.25">
      <c r="A17" s="18" t="s">
        <v>725</v>
      </c>
      <c r="B17" s="9"/>
    </row>
    <row r="18" spans="1:4" ht="15.75" x14ac:dyDescent="0.25">
      <c r="A18" s="18" t="s">
        <v>734</v>
      </c>
      <c r="B18" s="9"/>
    </row>
    <row r="19" spans="1:4" ht="15.75" x14ac:dyDescent="0.25">
      <c r="A19" s="18" t="s">
        <v>735</v>
      </c>
      <c r="B19" s="9"/>
    </row>
    <row r="20" spans="1:4" ht="15.75" x14ac:dyDescent="0.25">
      <c r="A20" s="18" t="s">
        <v>736</v>
      </c>
      <c r="B20" s="9"/>
    </row>
    <row r="21" spans="1:4" ht="15.75" x14ac:dyDescent="0.25">
      <c r="A21" s="18" t="s">
        <v>726</v>
      </c>
      <c r="B21" s="9"/>
    </row>
    <row r="22" spans="1:4" ht="15.75" x14ac:dyDescent="0.25">
      <c r="A22" s="333" t="s">
        <v>750</v>
      </c>
      <c r="B22" s="9"/>
    </row>
    <row r="23" spans="1:4" ht="15.75" x14ac:dyDescent="0.25">
      <c r="A23" s="333" t="s">
        <v>751</v>
      </c>
      <c r="B23" s="9"/>
    </row>
    <row r="24" spans="1:4" ht="15.75" x14ac:dyDescent="0.25">
      <c r="A24" s="17" t="s">
        <v>5</v>
      </c>
      <c r="B24" s="9"/>
    </row>
    <row r="25" spans="1:4" ht="15.75" x14ac:dyDescent="0.25">
      <c r="A25" s="18" t="s">
        <v>727</v>
      </c>
      <c r="B25" s="9"/>
    </row>
    <row r="26" spans="1:4" ht="15.75" x14ac:dyDescent="0.25">
      <c r="A26" s="18" t="s">
        <v>728</v>
      </c>
      <c r="B26" s="9"/>
    </row>
    <row r="27" spans="1:4" ht="15.75" x14ac:dyDescent="0.25">
      <c r="A27" s="15" t="s">
        <v>3</v>
      </c>
      <c r="B27" s="9"/>
    </row>
    <row r="28" spans="1:4" x14ac:dyDescent="0.25">
      <c r="A28" s="286" t="s">
        <v>6</v>
      </c>
      <c r="B28" s="286"/>
      <c r="C28" s="286"/>
      <c r="D28" s="286"/>
    </row>
    <row r="31" spans="1:4" ht="15.75" x14ac:dyDescent="0.25">
      <c r="A31" s="9"/>
      <c r="B31" s="9"/>
    </row>
    <row r="32" spans="1:4" ht="15.75" x14ac:dyDescent="0.25">
      <c r="A32" s="9"/>
      <c r="B32" s="9"/>
    </row>
  </sheetData>
  <mergeCells count="1">
    <mergeCell ref="A28:D28"/>
  </mergeCells>
  <hyperlinks>
    <hyperlink ref="A28" r:id="rId1"/>
    <hyperlink ref="A13" location="'Figure 1'!A1" display="Figure 1 - Nombre de victimes de vols et de violences enregistrées dans les transports en commun entre 2017 et 2022"/>
    <hyperlink ref="A14" location="'Figure 2'!A1" display="Figure 2 - Nombre de victimes de vols et de violences enregistrées dans les transports en commun en Ile de France entre 2017 et 2022"/>
    <hyperlink ref="A28:D28" r:id="rId2" display="Pour tout renseignement concernant nos statistiques, vous pouvez nous contacter par courriel à l'adresse suivante :  ssmsi-communication@interieur.gouv.fr"/>
    <hyperlink ref="A15" location="'Figure 3'!A1" display="Figure 3 - Répartition des infractions par catégorie et par type "/>
    <hyperlink ref="A16" location="'Figure 4'!A1" display="Figure 4 - Nombre d’infractions Covid-19 enregistrées par les forces de sécurité pendant l'état d'urgence sanitaire par taille d’unité urbaine pour 1 000 habitants"/>
    <hyperlink ref="A17" location="'Figure 5'!A1" display="Figure 5 - Nombre moyen d’infractions Covid-19 enregistrées pour 1 000 habitants par département de commission de mars 2020 à juillet 2022"/>
    <hyperlink ref="A20" location="'Figure 8'!A1" display="Figure 8 - Nombre de personnes mises en cause pour des délits Covid-19, par catégorie, sexe, âge et nationalité "/>
    <hyperlink ref="A25" location="'Données comp 1'!A1" display="Figure complémentaire 1 - Répartition des infractions COVID-19 par période*par code NATINF"/>
    <hyperlink ref="A26" location="'Données comp 2'!A1" display="Figure complémentaire 2 - Répartition des infractions COVID-19 par nature et catégorie d'infraction en % sur la période"/>
    <hyperlink ref="A18" location="'Figure 6'!A1" display="Figure 6 - Nombre d’infractions Covid-19 enregistrées pour cause de réitérations par taille d'unité urbaine et densité de peuplement de mars 2020 à juillet 2022"/>
    <hyperlink ref="A19" location="'Figure 7'!A1" display="Figure 7 - Nombre de personnes mises en cause pour des contraventions Covid-19, par catégorie, sexe et âge, sur le périmètre de la police nationale"/>
    <hyperlink ref="A21" location="'Figure encadré 3'!A1" display="Figure encadré 3 - Nombre d’infractions Covid-19 liées aux restrictions de déplacement et de transport pour 1 000 habitants et par commune dans les Pyrénées-Orientales entre 2020 et 2022 "/>
    <hyperlink ref="A22" location="'Figure encadré 4_1'!A1" display="Figure encadré 4.1 – Taux d'infractions COVID-19 pour 1 000 habitants dans les COM"/>
    <hyperlink ref="A23" location="'Figure encadré 4_2'!A1" display="Figure encadré  4.2 – Part des catégories d'infractions Covid-19 en France métropolitaine, dans les DROM et les COM (%)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workbookViewId="0"/>
  </sheetViews>
  <sheetFormatPr baseColWidth="10" defaultRowHeight="15" x14ac:dyDescent="0.25"/>
  <cols>
    <col min="2" max="2" width="27.140625" customWidth="1"/>
    <col min="3" max="3" width="15" customWidth="1"/>
    <col min="4" max="4" width="15.85546875" customWidth="1"/>
  </cols>
  <sheetData>
    <row r="1" spans="1:4" ht="16.5" x14ac:dyDescent="0.25">
      <c r="A1" s="3" t="s">
        <v>717</v>
      </c>
    </row>
    <row r="2" spans="1:4" ht="15.75" thickBot="1" x14ac:dyDescent="0.3"/>
    <row r="3" spans="1:4" ht="30.75" thickBot="1" x14ac:dyDescent="0.3">
      <c r="A3" s="91" t="s">
        <v>640</v>
      </c>
      <c r="B3" s="208" t="s">
        <v>588</v>
      </c>
      <c r="C3" s="208" t="s">
        <v>589</v>
      </c>
      <c r="D3" s="69" t="s">
        <v>590</v>
      </c>
    </row>
    <row r="4" spans="1:4" x14ac:dyDescent="0.25">
      <c r="A4" s="238" t="s">
        <v>259</v>
      </c>
      <c r="B4" s="237" t="s">
        <v>591</v>
      </c>
      <c r="C4" s="241" t="s">
        <v>642</v>
      </c>
      <c r="D4" s="242">
        <v>0</v>
      </c>
    </row>
    <row r="5" spans="1:4" x14ac:dyDescent="0.25">
      <c r="A5" s="239" t="s">
        <v>349</v>
      </c>
      <c r="B5" s="235" t="s">
        <v>592</v>
      </c>
      <c r="C5" s="243">
        <v>78</v>
      </c>
      <c r="D5" s="244">
        <v>21.552915169936401</v>
      </c>
    </row>
    <row r="6" spans="1:4" x14ac:dyDescent="0.25">
      <c r="A6" s="239" t="s">
        <v>270</v>
      </c>
      <c r="B6" s="235" t="s">
        <v>593</v>
      </c>
      <c r="C6" s="243">
        <v>101</v>
      </c>
      <c r="D6" s="244">
        <v>28.3309957924264</v>
      </c>
    </row>
    <row r="7" spans="1:4" x14ac:dyDescent="0.25">
      <c r="A7" s="239" t="s">
        <v>376</v>
      </c>
      <c r="B7" s="235" t="s">
        <v>377</v>
      </c>
      <c r="C7" s="243">
        <v>41</v>
      </c>
      <c r="D7" s="244">
        <v>76.066790352504597</v>
      </c>
    </row>
    <row r="8" spans="1:4" x14ac:dyDescent="0.25">
      <c r="A8" s="239" t="s">
        <v>378</v>
      </c>
      <c r="B8" s="235" t="s">
        <v>379</v>
      </c>
      <c r="C8" s="243">
        <v>6</v>
      </c>
      <c r="D8" s="244">
        <v>10.830324909747301</v>
      </c>
    </row>
    <row r="9" spans="1:4" x14ac:dyDescent="0.25">
      <c r="A9" s="239" t="s">
        <v>565</v>
      </c>
      <c r="B9" s="235" t="s">
        <v>566</v>
      </c>
      <c r="C9" s="245" t="s">
        <v>642</v>
      </c>
      <c r="D9" s="244">
        <v>0</v>
      </c>
    </row>
    <row r="10" spans="1:4" x14ac:dyDescent="0.25">
      <c r="A10" s="239" t="s">
        <v>337</v>
      </c>
      <c r="B10" s="235" t="s">
        <v>594</v>
      </c>
      <c r="C10" s="243">
        <v>677</v>
      </c>
      <c r="D10" s="244">
        <v>62.731653076352899</v>
      </c>
    </row>
    <row r="11" spans="1:4" x14ac:dyDescent="0.25">
      <c r="A11" s="239" t="s">
        <v>279</v>
      </c>
      <c r="B11" s="235" t="s">
        <v>280</v>
      </c>
      <c r="C11" s="243">
        <v>124</v>
      </c>
      <c r="D11" s="244">
        <v>44.380816034359299</v>
      </c>
    </row>
    <row r="12" spans="1:4" x14ac:dyDescent="0.25">
      <c r="A12" s="239" t="s">
        <v>372</v>
      </c>
      <c r="B12" s="235" t="s">
        <v>595</v>
      </c>
      <c r="C12" s="245" t="s">
        <v>642</v>
      </c>
      <c r="D12" s="244">
        <v>0</v>
      </c>
    </row>
    <row r="13" spans="1:4" x14ac:dyDescent="0.25">
      <c r="A13" s="239" t="s">
        <v>412</v>
      </c>
      <c r="B13" s="235" t="s">
        <v>413</v>
      </c>
      <c r="C13" s="243">
        <v>68</v>
      </c>
      <c r="D13" s="244">
        <v>15.1717983043284</v>
      </c>
    </row>
    <row r="14" spans="1:4" x14ac:dyDescent="0.25">
      <c r="A14" s="239" t="s">
        <v>410</v>
      </c>
      <c r="B14" s="235" t="s">
        <v>411</v>
      </c>
      <c r="C14" s="243">
        <v>100</v>
      </c>
      <c r="D14" s="244">
        <v>30.0571085061617</v>
      </c>
    </row>
    <row r="15" spans="1:4" x14ac:dyDescent="0.25">
      <c r="A15" s="239" t="s">
        <v>507</v>
      </c>
      <c r="B15" s="235" t="s">
        <v>508</v>
      </c>
      <c r="C15" s="245" t="s">
        <v>642</v>
      </c>
      <c r="D15" s="244">
        <v>0</v>
      </c>
    </row>
    <row r="16" spans="1:4" x14ac:dyDescent="0.25">
      <c r="A16" s="239" t="s">
        <v>471</v>
      </c>
      <c r="B16" s="235" t="s">
        <v>472</v>
      </c>
      <c r="C16" s="243">
        <v>42</v>
      </c>
      <c r="D16" s="244">
        <v>15.4015401540154</v>
      </c>
    </row>
    <row r="17" spans="1:4" x14ac:dyDescent="0.25">
      <c r="A17" s="239" t="s">
        <v>545</v>
      </c>
      <c r="B17" s="235" t="s">
        <v>546</v>
      </c>
      <c r="C17" s="243">
        <v>37</v>
      </c>
      <c r="D17" s="244">
        <v>28.244274809160299</v>
      </c>
    </row>
    <row r="18" spans="1:4" x14ac:dyDescent="0.25">
      <c r="A18" s="239" t="s">
        <v>312</v>
      </c>
      <c r="B18" s="235" t="s">
        <v>313</v>
      </c>
      <c r="C18" s="243">
        <v>217</v>
      </c>
      <c r="D18" s="244">
        <v>46.456861485763199</v>
      </c>
    </row>
    <row r="19" spans="1:4" x14ac:dyDescent="0.25">
      <c r="A19" s="239" t="s">
        <v>334</v>
      </c>
      <c r="B19" s="235" t="s">
        <v>596</v>
      </c>
      <c r="C19" s="243">
        <v>140</v>
      </c>
      <c r="D19" s="244">
        <v>23.144321375434</v>
      </c>
    </row>
    <row r="20" spans="1:4" x14ac:dyDescent="0.25">
      <c r="A20" s="239" t="s">
        <v>501</v>
      </c>
      <c r="B20" s="235" t="s">
        <v>502</v>
      </c>
      <c r="C20" s="245" t="s">
        <v>642</v>
      </c>
      <c r="D20" s="244">
        <v>0</v>
      </c>
    </row>
    <row r="21" spans="1:4" x14ac:dyDescent="0.25">
      <c r="A21" s="239" t="s">
        <v>380</v>
      </c>
      <c r="B21" s="235" t="s">
        <v>597</v>
      </c>
      <c r="C21" s="243">
        <v>37</v>
      </c>
      <c r="D21" s="244">
        <v>45.7920792079208</v>
      </c>
    </row>
    <row r="22" spans="1:4" x14ac:dyDescent="0.25">
      <c r="A22" s="239" t="s">
        <v>403</v>
      </c>
      <c r="B22" s="235" t="s">
        <v>404</v>
      </c>
      <c r="C22" s="243">
        <v>216</v>
      </c>
      <c r="D22" s="244">
        <v>28.3501771886074</v>
      </c>
    </row>
    <row r="23" spans="1:4" x14ac:dyDescent="0.25">
      <c r="A23" s="239" t="s">
        <v>390</v>
      </c>
      <c r="B23" s="235" t="s">
        <v>598</v>
      </c>
      <c r="C23" s="243">
        <v>103</v>
      </c>
      <c r="D23" s="244">
        <v>107.853403141361</v>
      </c>
    </row>
    <row r="24" spans="1:4" x14ac:dyDescent="0.25">
      <c r="A24" s="239" t="s">
        <v>543</v>
      </c>
      <c r="B24" s="235" t="s">
        <v>544</v>
      </c>
      <c r="C24" s="243">
        <v>4898</v>
      </c>
      <c r="D24" s="244">
        <v>920.50366472467601</v>
      </c>
    </row>
    <row r="25" spans="1:4" x14ac:dyDescent="0.25">
      <c r="A25" s="239" t="s">
        <v>291</v>
      </c>
      <c r="B25" s="235" t="s">
        <v>292</v>
      </c>
      <c r="C25" s="243">
        <v>145</v>
      </c>
      <c r="D25" s="244">
        <v>120.431893687708</v>
      </c>
    </row>
    <row r="26" spans="1:4" x14ac:dyDescent="0.25">
      <c r="A26" s="239" t="s">
        <v>529</v>
      </c>
      <c r="B26" s="235" t="s">
        <v>530</v>
      </c>
      <c r="C26" s="243">
        <v>15</v>
      </c>
      <c r="D26" s="244">
        <v>9.4876660341556001</v>
      </c>
    </row>
    <row r="27" spans="1:4" x14ac:dyDescent="0.25">
      <c r="A27" s="239" t="s">
        <v>264</v>
      </c>
      <c r="B27" s="235" t="s">
        <v>265</v>
      </c>
      <c r="C27" s="243">
        <v>9</v>
      </c>
      <c r="D27" s="244">
        <v>12.9310344827586</v>
      </c>
    </row>
    <row r="28" spans="1:4" x14ac:dyDescent="0.25">
      <c r="A28" s="239" t="s">
        <v>527</v>
      </c>
      <c r="B28" s="235" t="s">
        <v>528</v>
      </c>
      <c r="C28" s="243">
        <v>409</v>
      </c>
      <c r="D28" s="244">
        <v>39.562778100212803</v>
      </c>
    </row>
    <row r="29" spans="1:4" x14ac:dyDescent="0.25">
      <c r="A29" s="239" t="s">
        <v>487</v>
      </c>
      <c r="B29" s="235" t="s">
        <v>488</v>
      </c>
      <c r="C29" s="245" t="s">
        <v>642</v>
      </c>
      <c r="D29" s="244">
        <v>0</v>
      </c>
    </row>
    <row r="30" spans="1:4" x14ac:dyDescent="0.25">
      <c r="A30" s="239" t="s">
        <v>521</v>
      </c>
      <c r="B30" s="235" t="s">
        <v>522</v>
      </c>
      <c r="C30" s="245" t="s">
        <v>642</v>
      </c>
      <c r="D30" s="244">
        <v>0</v>
      </c>
    </row>
    <row r="31" spans="1:4" x14ac:dyDescent="0.25">
      <c r="A31" s="239" t="s">
        <v>558</v>
      </c>
      <c r="B31" s="235" t="s">
        <v>601</v>
      </c>
      <c r="C31" s="245" t="s">
        <v>642</v>
      </c>
      <c r="D31" s="244">
        <v>0</v>
      </c>
    </row>
    <row r="32" spans="1:4" x14ac:dyDescent="0.25">
      <c r="A32" s="239" t="s">
        <v>563</v>
      </c>
      <c r="B32" s="235" t="s">
        <v>564</v>
      </c>
      <c r="C32" s="245" t="s">
        <v>642</v>
      </c>
      <c r="D32" s="244">
        <v>0</v>
      </c>
    </row>
    <row r="33" spans="1:4" x14ac:dyDescent="0.25">
      <c r="A33" s="239" t="s">
        <v>354</v>
      </c>
      <c r="B33" s="235" t="s">
        <v>355</v>
      </c>
      <c r="C33" s="243">
        <v>583</v>
      </c>
      <c r="D33" s="244">
        <v>46.277186855056399</v>
      </c>
    </row>
    <row r="34" spans="1:4" x14ac:dyDescent="0.25">
      <c r="A34" s="239" t="s">
        <v>397</v>
      </c>
      <c r="B34" s="235" t="s">
        <v>599</v>
      </c>
      <c r="C34" s="243">
        <v>96</v>
      </c>
      <c r="D34" s="244">
        <v>14.692378328742</v>
      </c>
    </row>
    <row r="35" spans="1:4" x14ac:dyDescent="0.25">
      <c r="A35" s="239" t="s">
        <v>469</v>
      </c>
      <c r="B35" s="235" t="s">
        <v>470</v>
      </c>
      <c r="C35" s="245" t="s">
        <v>642</v>
      </c>
      <c r="D35" s="244">
        <v>0</v>
      </c>
    </row>
    <row r="36" spans="1:4" x14ac:dyDescent="0.25">
      <c r="A36" s="239" t="s">
        <v>483</v>
      </c>
      <c r="B36" s="235" t="s">
        <v>484</v>
      </c>
      <c r="C36" s="245" t="s">
        <v>642</v>
      </c>
      <c r="D36" s="244">
        <v>0</v>
      </c>
    </row>
    <row r="37" spans="1:4" x14ac:dyDescent="0.25">
      <c r="A37" s="239" t="s">
        <v>358</v>
      </c>
      <c r="B37" s="235" t="s">
        <v>600</v>
      </c>
      <c r="C37" s="243">
        <v>11</v>
      </c>
      <c r="D37" s="244">
        <v>11.3519091847265</v>
      </c>
    </row>
    <row r="38" spans="1:4" x14ac:dyDescent="0.25">
      <c r="A38" s="239" t="s">
        <v>453</v>
      </c>
      <c r="B38" s="235" t="s">
        <v>454</v>
      </c>
      <c r="C38" s="245" t="s">
        <v>642</v>
      </c>
      <c r="D38" s="244">
        <v>0</v>
      </c>
    </row>
    <row r="39" spans="1:4" x14ac:dyDescent="0.25">
      <c r="A39" s="239" t="s">
        <v>505</v>
      </c>
      <c r="B39" s="235" t="s">
        <v>506</v>
      </c>
      <c r="C39" s="245" t="s">
        <v>642</v>
      </c>
      <c r="D39" s="244">
        <v>0</v>
      </c>
    </row>
    <row r="40" spans="1:4" x14ac:dyDescent="0.25">
      <c r="A40" s="239" t="s">
        <v>491</v>
      </c>
      <c r="B40" s="235" t="s">
        <v>492</v>
      </c>
      <c r="C40" s="245" t="s">
        <v>642</v>
      </c>
      <c r="D40" s="244">
        <v>0</v>
      </c>
    </row>
    <row r="41" spans="1:4" x14ac:dyDescent="0.25">
      <c r="A41" s="239" t="s">
        <v>479</v>
      </c>
      <c r="B41" s="235" t="s">
        <v>480</v>
      </c>
      <c r="C41" s="243">
        <v>7</v>
      </c>
      <c r="D41" s="244">
        <v>9.4212651413189796</v>
      </c>
    </row>
    <row r="42" spans="1:4" x14ac:dyDescent="0.25">
      <c r="A42" s="239" t="s">
        <v>340</v>
      </c>
      <c r="B42" s="235" t="s">
        <v>602</v>
      </c>
      <c r="C42" s="245" t="s">
        <v>642</v>
      </c>
      <c r="D42" s="244">
        <v>0</v>
      </c>
    </row>
    <row r="43" spans="1:4" x14ac:dyDescent="0.25">
      <c r="A43" s="239" t="s">
        <v>373</v>
      </c>
      <c r="B43" s="235" t="s">
        <v>603</v>
      </c>
      <c r="C43" s="245" t="s">
        <v>642</v>
      </c>
      <c r="D43" s="244">
        <v>0</v>
      </c>
    </row>
    <row r="44" spans="1:4" x14ac:dyDescent="0.25">
      <c r="A44" s="239" t="s">
        <v>314</v>
      </c>
      <c r="B44" s="235" t="s">
        <v>604</v>
      </c>
      <c r="C44" s="243">
        <v>167</v>
      </c>
      <c r="D44" s="244">
        <v>132.85600636436001</v>
      </c>
    </row>
    <row r="45" spans="1:4" x14ac:dyDescent="0.25">
      <c r="A45" s="239" t="s">
        <v>309</v>
      </c>
      <c r="B45" s="235" t="s">
        <v>605</v>
      </c>
      <c r="C45" s="243">
        <v>249</v>
      </c>
      <c r="D45" s="244">
        <v>32.557531380753097</v>
      </c>
    </row>
    <row r="46" spans="1:4" x14ac:dyDescent="0.25">
      <c r="A46" s="239" t="s">
        <v>401</v>
      </c>
      <c r="B46" s="235" t="s">
        <v>402</v>
      </c>
      <c r="C46" s="243">
        <v>153</v>
      </c>
      <c r="D46" s="244">
        <v>32.685323648793002</v>
      </c>
    </row>
    <row r="47" spans="1:4" x14ac:dyDescent="0.25">
      <c r="A47" s="239" t="s">
        <v>511</v>
      </c>
      <c r="B47" s="235" t="s">
        <v>512</v>
      </c>
      <c r="C47" s="243">
        <v>6</v>
      </c>
      <c r="D47" s="244">
        <v>22.556390977443598</v>
      </c>
    </row>
    <row r="48" spans="1:4" x14ac:dyDescent="0.25">
      <c r="A48" s="239" t="s">
        <v>315</v>
      </c>
      <c r="B48" s="235" t="s">
        <v>316</v>
      </c>
      <c r="C48" s="243">
        <v>114</v>
      </c>
      <c r="D48" s="244">
        <v>45.2920143027414</v>
      </c>
    </row>
    <row r="49" spans="1:4" x14ac:dyDescent="0.25">
      <c r="A49" s="239" t="s">
        <v>361</v>
      </c>
      <c r="B49" s="235" t="s">
        <v>362</v>
      </c>
      <c r="C49" s="245" t="s">
        <v>642</v>
      </c>
      <c r="D49" s="244">
        <v>0</v>
      </c>
    </row>
    <row r="50" spans="1:4" x14ac:dyDescent="0.25">
      <c r="A50" s="239" t="s">
        <v>391</v>
      </c>
      <c r="B50" s="235" t="s">
        <v>606</v>
      </c>
      <c r="C50" s="243">
        <v>17</v>
      </c>
      <c r="D50" s="244">
        <v>21.850899742930601</v>
      </c>
    </row>
    <row r="51" spans="1:4" x14ac:dyDescent="0.25">
      <c r="A51" s="239" t="s">
        <v>392</v>
      </c>
      <c r="B51" s="235" t="s">
        <v>607</v>
      </c>
      <c r="C51" s="243">
        <v>9</v>
      </c>
      <c r="D51" s="244">
        <v>8.1967213114754092</v>
      </c>
    </row>
    <row r="52" spans="1:4" x14ac:dyDescent="0.25">
      <c r="A52" s="239" t="s">
        <v>555</v>
      </c>
      <c r="B52" s="235" t="s">
        <v>608</v>
      </c>
      <c r="C52" s="243">
        <v>37</v>
      </c>
      <c r="D52" s="244">
        <v>18.298714144411498</v>
      </c>
    </row>
    <row r="53" spans="1:4" x14ac:dyDescent="0.25">
      <c r="A53" s="239" t="s">
        <v>416</v>
      </c>
      <c r="B53" s="235" t="s">
        <v>417</v>
      </c>
      <c r="C53" s="243">
        <v>51</v>
      </c>
      <c r="D53" s="244">
        <v>19.914096056228001</v>
      </c>
    </row>
    <row r="54" spans="1:4" x14ac:dyDescent="0.25">
      <c r="A54" s="239" t="s">
        <v>281</v>
      </c>
      <c r="B54" s="235" t="s">
        <v>282</v>
      </c>
      <c r="C54" s="245" t="s">
        <v>642</v>
      </c>
      <c r="D54" s="244">
        <v>0</v>
      </c>
    </row>
    <row r="55" spans="1:4" x14ac:dyDescent="0.25">
      <c r="A55" s="239" t="s">
        <v>262</v>
      </c>
      <c r="B55" s="235" t="s">
        <v>263</v>
      </c>
      <c r="C55" s="243">
        <v>50</v>
      </c>
      <c r="D55" s="244">
        <v>214.59227467811201</v>
      </c>
    </row>
    <row r="56" spans="1:4" x14ac:dyDescent="0.25">
      <c r="A56" s="239" t="s">
        <v>430</v>
      </c>
      <c r="B56" s="235" t="s">
        <v>431</v>
      </c>
      <c r="C56" s="243">
        <v>336</v>
      </c>
      <c r="D56" s="244">
        <v>35.638523546881601</v>
      </c>
    </row>
    <row r="57" spans="1:4" x14ac:dyDescent="0.25">
      <c r="A57" s="239" t="s">
        <v>268</v>
      </c>
      <c r="B57" s="235" t="s">
        <v>269</v>
      </c>
      <c r="C57" s="243">
        <v>16</v>
      </c>
      <c r="D57" s="244">
        <v>25.559105431309899</v>
      </c>
    </row>
    <row r="58" spans="1:4" x14ac:dyDescent="0.25">
      <c r="A58" s="239" t="s">
        <v>582</v>
      </c>
      <c r="B58" s="235" t="s">
        <v>583</v>
      </c>
      <c r="C58" s="245" t="s">
        <v>642</v>
      </c>
      <c r="D58" s="244">
        <v>0</v>
      </c>
    </row>
    <row r="59" spans="1:4" x14ac:dyDescent="0.25">
      <c r="A59" s="239" t="s">
        <v>359</v>
      </c>
      <c r="B59" s="235" t="s">
        <v>360</v>
      </c>
      <c r="C59" s="243">
        <v>48</v>
      </c>
      <c r="D59" s="244">
        <v>13.5900339750849</v>
      </c>
    </row>
    <row r="60" spans="1:4" x14ac:dyDescent="0.25">
      <c r="A60" s="239" t="s">
        <v>473</v>
      </c>
      <c r="B60" s="235" t="s">
        <v>474</v>
      </c>
      <c r="C60" s="245" t="s">
        <v>642</v>
      </c>
      <c r="D60" s="244">
        <v>0</v>
      </c>
    </row>
    <row r="61" spans="1:4" x14ac:dyDescent="0.25">
      <c r="A61" s="239" t="s">
        <v>449</v>
      </c>
      <c r="B61" s="235" t="s">
        <v>450</v>
      </c>
      <c r="C61" s="243">
        <v>134</v>
      </c>
      <c r="D61" s="244">
        <v>64.206995687589796</v>
      </c>
    </row>
    <row r="62" spans="1:4" x14ac:dyDescent="0.25">
      <c r="A62" s="239" t="s">
        <v>509</v>
      </c>
      <c r="B62" s="235" t="s">
        <v>510</v>
      </c>
      <c r="C62" s="245" t="s">
        <v>642</v>
      </c>
      <c r="D62" s="244">
        <v>0</v>
      </c>
    </row>
    <row r="63" spans="1:4" x14ac:dyDescent="0.25">
      <c r="A63" s="239" t="s">
        <v>561</v>
      </c>
      <c r="B63" s="235" t="s">
        <v>562</v>
      </c>
      <c r="C63" s="245" t="s">
        <v>642</v>
      </c>
      <c r="D63" s="244">
        <v>15.789473684210501</v>
      </c>
    </row>
    <row r="64" spans="1:4" x14ac:dyDescent="0.25">
      <c r="A64" s="239" t="s">
        <v>295</v>
      </c>
      <c r="B64" s="235" t="s">
        <v>296</v>
      </c>
      <c r="C64" s="245" t="s">
        <v>642</v>
      </c>
      <c r="D64" s="244">
        <v>0</v>
      </c>
    </row>
    <row r="65" spans="1:4" x14ac:dyDescent="0.25">
      <c r="A65" s="239" t="s">
        <v>444</v>
      </c>
      <c r="B65" s="235" t="s">
        <v>445</v>
      </c>
      <c r="C65" s="245" t="s">
        <v>642</v>
      </c>
      <c r="D65" s="244">
        <v>0</v>
      </c>
    </row>
    <row r="66" spans="1:4" x14ac:dyDescent="0.25">
      <c r="A66" s="239" t="s">
        <v>459</v>
      </c>
      <c r="B66" s="235" t="s">
        <v>460</v>
      </c>
      <c r="C66" s="245" t="s">
        <v>642</v>
      </c>
      <c r="D66" s="244">
        <v>0</v>
      </c>
    </row>
    <row r="67" spans="1:4" x14ac:dyDescent="0.25">
      <c r="A67" s="239" t="s">
        <v>513</v>
      </c>
      <c r="B67" s="235" t="s">
        <v>514</v>
      </c>
      <c r="C67" s="245" t="s">
        <v>642</v>
      </c>
      <c r="D67" s="244">
        <v>0</v>
      </c>
    </row>
    <row r="68" spans="1:4" x14ac:dyDescent="0.25">
      <c r="A68" s="239" t="s">
        <v>289</v>
      </c>
      <c r="B68" s="235" t="s">
        <v>609</v>
      </c>
      <c r="C68" s="243">
        <v>10</v>
      </c>
      <c r="D68" s="244">
        <v>83.3333333333333</v>
      </c>
    </row>
    <row r="69" spans="1:4" x14ac:dyDescent="0.25">
      <c r="A69" s="239" t="s">
        <v>577</v>
      </c>
      <c r="B69" s="235" t="s">
        <v>610</v>
      </c>
      <c r="C69" s="243">
        <v>12</v>
      </c>
      <c r="D69" s="244">
        <v>24.193548387096801</v>
      </c>
    </row>
    <row r="70" spans="1:4" x14ac:dyDescent="0.25">
      <c r="A70" s="239" t="s">
        <v>318</v>
      </c>
      <c r="B70" s="235" t="s">
        <v>319</v>
      </c>
      <c r="C70" s="245" t="s">
        <v>642</v>
      </c>
      <c r="D70" s="244">
        <v>0</v>
      </c>
    </row>
    <row r="71" spans="1:4" x14ac:dyDescent="0.25">
      <c r="A71" s="239" t="s">
        <v>438</v>
      </c>
      <c r="B71" s="235" t="s">
        <v>439</v>
      </c>
      <c r="C71" s="243">
        <v>10</v>
      </c>
      <c r="D71" s="244">
        <v>7.5987841945288803</v>
      </c>
    </row>
    <row r="72" spans="1:4" x14ac:dyDescent="0.25">
      <c r="A72" s="239" t="s">
        <v>495</v>
      </c>
      <c r="B72" s="235" t="s">
        <v>496</v>
      </c>
      <c r="C72" s="245" t="s">
        <v>642</v>
      </c>
      <c r="D72" s="244">
        <v>0</v>
      </c>
    </row>
    <row r="73" spans="1:4" x14ac:dyDescent="0.25">
      <c r="A73" s="239" t="s">
        <v>572</v>
      </c>
      <c r="B73" s="235" t="s">
        <v>612</v>
      </c>
      <c r="C73" s="243">
        <v>262</v>
      </c>
      <c r="D73" s="244">
        <v>47.309498013723399</v>
      </c>
    </row>
    <row r="74" spans="1:4" x14ac:dyDescent="0.25">
      <c r="A74" s="239" t="s">
        <v>475</v>
      </c>
      <c r="B74" s="235" t="s">
        <v>476</v>
      </c>
      <c r="C74" s="245" t="s">
        <v>642</v>
      </c>
      <c r="D74" s="244">
        <v>0</v>
      </c>
    </row>
    <row r="75" spans="1:4" x14ac:dyDescent="0.25">
      <c r="A75" s="239" t="s">
        <v>366</v>
      </c>
      <c r="B75" s="235" t="s">
        <v>367</v>
      </c>
      <c r="C75" s="245" t="s">
        <v>642</v>
      </c>
      <c r="D75" s="244">
        <v>0</v>
      </c>
    </row>
    <row r="76" spans="1:4" x14ac:dyDescent="0.25">
      <c r="A76" s="239" t="s">
        <v>317</v>
      </c>
      <c r="B76" s="235" t="s">
        <v>611</v>
      </c>
      <c r="C76" s="245" t="s">
        <v>642</v>
      </c>
      <c r="D76" s="244">
        <v>0</v>
      </c>
    </row>
    <row r="77" spans="1:4" x14ac:dyDescent="0.25">
      <c r="A77" s="239" t="s">
        <v>461</v>
      </c>
      <c r="B77" s="235" t="s">
        <v>462</v>
      </c>
      <c r="C77" s="245" t="s">
        <v>642</v>
      </c>
      <c r="D77" s="244">
        <v>0</v>
      </c>
    </row>
    <row r="78" spans="1:4" x14ac:dyDescent="0.25">
      <c r="A78" s="239" t="s">
        <v>542</v>
      </c>
      <c r="B78" s="235" t="s">
        <v>614</v>
      </c>
      <c r="C78" s="243">
        <v>40</v>
      </c>
      <c r="D78" s="244">
        <v>18.0261378999549</v>
      </c>
    </row>
    <row r="79" spans="1:4" x14ac:dyDescent="0.25">
      <c r="A79" s="239" t="s">
        <v>326</v>
      </c>
      <c r="B79" s="235" t="s">
        <v>327</v>
      </c>
      <c r="C79" s="243">
        <v>71</v>
      </c>
      <c r="D79" s="244">
        <v>22.042843837317601</v>
      </c>
    </row>
    <row r="80" spans="1:4" x14ac:dyDescent="0.25">
      <c r="A80" s="239" t="s">
        <v>300</v>
      </c>
      <c r="B80" s="235" t="s">
        <v>301</v>
      </c>
      <c r="C80" s="243">
        <v>11</v>
      </c>
      <c r="D80" s="244">
        <v>23.861171366594402</v>
      </c>
    </row>
    <row r="81" spans="1:4" x14ac:dyDescent="0.25">
      <c r="A81" s="239" t="s">
        <v>467</v>
      </c>
      <c r="B81" s="235" t="s">
        <v>468</v>
      </c>
      <c r="C81" s="243">
        <v>11</v>
      </c>
      <c r="D81" s="244">
        <v>10.546500479386401</v>
      </c>
    </row>
    <row r="82" spans="1:4" x14ac:dyDescent="0.25">
      <c r="A82" s="239" t="s">
        <v>320</v>
      </c>
      <c r="B82" s="235" t="s">
        <v>321</v>
      </c>
      <c r="C82" s="245" t="s">
        <v>642</v>
      </c>
      <c r="D82" s="244">
        <v>0</v>
      </c>
    </row>
    <row r="83" spans="1:4" x14ac:dyDescent="0.25">
      <c r="A83" s="239" t="s">
        <v>386</v>
      </c>
      <c r="B83" s="235" t="s">
        <v>387</v>
      </c>
      <c r="C83" s="243">
        <v>15</v>
      </c>
      <c r="D83" s="244">
        <v>68.807339449541303</v>
      </c>
    </row>
    <row r="84" spans="1:4" x14ac:dyDescent="0.25">
      <c r="A84" s="239" t="s">
        <v>293</v>
      </c>
      <c r="B84" s="235" t="s">
        <v>294</v>
      </c>
      <c r="C84" s="245" t="s">
        <v>642</v>
      </c>
      <c r="D84" s="244">
        <v>0</v>
      </c>
    </row>
    <row r="85" spans="1:4" x14ac:dyDescent="0.25">
      <c r="A85" s="239" t="s">
        <v>426</v>
      </c>
      <c r="B85" s="235" t="s">
        <v>427</v>
      </c>
      <c r="C85" s="243">
        <v>34</v>
      </c>
      <c r="D85" s="244">
        <v>15.887850467289701</v>
      </c>
    </row>
    <row r="86" spans="1:4" x14ac:dyDescent="0.25">
      <c r="A86" s="239" t="s">
        <v>285</v>
      </c>
      <c r="B86" s="235" t="s">
        <v>286</v>
      </c>
      <c r="C86" s="245" t="s">
        <v>642</v>
      </c>
      <c r="D86" s="244">
        <v>0</v>
      </c>
    </row>
    <row r="87" spans="1:4" x14ac:dyDescent="0.25">
      <c r="A87" s="239" t="s">
        <v>481</v>
      </c>
      <c r="B87" s="235" t="s">
        <v>482</v>
      </c>
      <c r="C87" s="243">
        <v>89</v>
      </c>
      <c r="D87" s="244">
        <v>155.32286212914499</v>
      </c>
    </row>
    <row r="88" spans="1:4" x14ac:dyDescent="0.25">
      <c r="A88" s="239" t="s">
        <v>485</v>
      </c>
      <c r="B88" s="235" t="s">
        <v>486</v>
      </c>
      <c r="C88" s="243">
        <v>10</v>
      </c>
      <c r="D88" s="244">
        <v>10.2459016393443</v>
      </c>
    </row>
    <row r="89" spans="1:4" x14ac:dyDescent="0.25">
      <c r="A89" s="239" t="s">
        <v>374</v>
      </c>
      <c r="B89" s="235" t="s">
        <v>375</v>
      </c>
      <c r="C89" s="243">
        <v>10</v>
      </c>
      <c r="D89" s="244">
        <v>35.971223021582702</v>
      </c>
    </row>
    <row r="90" spans="1:4" x14ac:dyDescent="0.25">
      <c r="A90" s="239" t="s">
        <v>271</v>
      </c>
      <c r="B90" s="235" t="s">
        <v>272</v>
      </c>
      <c r="C90" s="243">
        <v>78</v>
      </c>
      <c r="D90" s="244">
        <v>28.240405503258501</v>
      </c>
    </row>
    <row r="91" spans="1:4" x14ac:dyDescent="0.25">
      <c r="A91" s="239" t="s">
        <v>345</v>
      </c>
      <c r="B91" s="235" t="s">
        <v>346</v>
      </c>
      <c r="C91" s="243">
        <v>15</v>
      </c>
      <c r="D91" s="244">
        <v>19.1082802547771</v>
      </c>
    </row>
    <row r="92" spans="1:4" x14ac:dyDescent="0.25">
      <c r="A92" s="239" t="s">
        <v>553</v>
      </c>
      <c r="B92" s="235" t="s">
        <v>554</v>
      </c>
      <c r="C92" s="243">
        <v>116</v>
      </c>
      <c r="D92" s="244">
        <v>27.014438751746599</v>
      </c>
    </row>
    <row r="93" spans="1:4" x14ac:dyDescent="0.25">
      <c r="A93" s="239" t="s">
        <v>559</v>
      </c>
      <c r="B93" s="235" t="s">
        <v>560</v>
      </c>
      <c r="C93" s="245" t="s">
        <v>642</v>
      </c>
      <c r="D93" s="244">
        <v>0</v>
      </c>
    </row>
    <row r="94" spans="1:4" x14ac:dyDescent="0.25">
      <c r="A94" s="239" t="s">
        <v>569</v>
      </c>
      <c r="B94" s="235" t="s">
        <v>613</v>
      </c>
      <c r="C94" s="245" t="s">
        <v>642</v>
      </c>
      <c r="D94" s="244">
        <v>0</v>
      </c>
    </row>
    <row r="95" spans="1:4" x14ac:dyDescent="0.25">
      <c r="A95" s="239" t="s">
        <v>523</v>
      </c>
      <c r="B95" s="235" t="s">
        <v>524</v>
      </c>
      <c r="C95" s="245" t="s">
        <v>642</v>
      </c>
      <c r="D95" s="244">
        <v>0</v>
      </c>
    </row>
    <row r="96" spans="1:4" x14ac:dyDescent="0.25">
      <c r="A96" s="239" t="s">
        <v>418</v>
      </c>
      <c r="B96" s="235" t="s">
        <v>419</v>
      </c>
      <c r="C96" s="243">
        <v>59</v>
      </c>
      <c r="D96" s="244">
        <v>36.600496277915603</v>
      </c>
    </row>
    <row r="97" spans="1:4" x14ac:dyDescent="0.25">
      <c r="A97" s="239" t="s">
        <v>260</v>
      </c>
      <c r="B97" s="235" t="s">
        <v>261</v>
      </c>
      <c r="C97" s="243">
        <v>29</v>
      </c>
      <c r="D97" s="244">
        <v>197.27891156462599</v>
      </c>
    </row>
    <row r="98" spans="1:4" x14ac:dyDescent="0.25">
      <c r="A98" s="239" t="s">
        <v>451</v>
      </c>
      <c r="B98" s="235" t="s">
        <v>452</v>
      </c>
      <c r="C98" s="245" t="s">
        <v>642</v>
      </c>
      <c r="D98" s="244">
        <v>0</v>
      </c>
    </row>
    <row r="99" spans="1:4" x14ac:dyDescent="0.25">
      <c r="A99" s="239" t="s">
        <v>305</v>
      </c>
      <c r="B99" s="235" t="s">
        <v>306</v>
      </c>
      <c r="C99" s="245" t="s">
        <v>642</v>
      </c>
      <c r="D99" s="244">
        <v>0</v>
      </c>
    </row>
    <row r="100" spans="1:4" x14ac:dyDescent="0.25">
      <c r="A100" s="239" t="s">
        <v>557</v>
      </c>
      <c r="B100" s="235" t="s">
        <v>615</v>
      </c>
      <c r="C100" s="243">
        <v>12</v>
      </c>
      <c r="D100" s="244">
        <v>8.9352196574832501</v>
      </c>
    </row>
    <row r="101" spans="1:4" x14ac:dyDescent="0.25">
      <c r="A101" s="239" t="s">
        <v>365</v>
      </c>
      <c r="B101" s="235" t="s">
        <v>616</v>
      </c>
      <c r="C101" s="245" t="s">
        <v>642</v>
      </c>
      <c r="D101" s="244">
        <v>0</v>
      </c>
    </row>
    <row r="102" spans="1:4" x14ac:dyDescent="0.25">
      <c r="A102" s="239" t="s">
        <v>266</v>
      </c>
      <c r="B102" s="235" t="s">
        <v>267</v>
      </c>
      <c r="C102" s="245" t="s">
        <v>642</v>
      </c>
      <c r="D102" s="244">
        <v>0</v>
      </c>
    </row>
    <row r="103" spans="1:4" x14ac:dyDescent="0.25">
      <c r="A103" s="239" t="s">
        <v>381</v>
      </c>
      <c r="B103" s="235" t="s">
        <v>382</v>
      </c>
      <c r="C103" s="243">
        <v>45</v>
      </c>
      <c r="D103" s="244">
        <v>25.2808988764045</v>
      </c>
    </row>
    <row r="104" spans="1:4" x14ac:dyDescent="0.25">
      <c r="A104" s="239" t="s">
        <v>322</v>
      </c>
      <c r="B104" s="235" t="s">
        <v>617</v>
      </c>
      <c r="C104" s="243">
        <v>16</v>
      </c>
      <c r="D104" s="244">
        <v>13.3111480865225</v>
      </c>
    </row>
    <row r="105" spans="1:4" x14ac:dyDescent="0.25">
      <c r="A105" s="239" t="s">
        <v>368</v>
      </c>
      <c r="B105" s="235" t="s">
        <v>369</v>
      </c>
      <c r="C105" s="245" t="s">
        <v>642</v>
      </c>
      <c r="D105" s="244">
        <v>0</v>
      </c>
    </row>
    <row r="106" spans="1:4" x14ac:dyDescent="0.25">
      <c r="A106" s="239" t="s">
        <v>434</v>
      </c>
      <c r="B106" s="235" t="s">
        <v>435</v>
      </c>
      <c r="C106" s="243">
        <v>14</v>
      </c>
      <c r="D106" s="244">
        <v>7.7864293659621797</v>
      </c>
    </row>
    <row r="107" spans="1:4" x14ac:dyDescent="0.25">
      <c r="A107" s="239" t="s">
        <v>302</v>
      </c>
      <c r="B107" s="235" t="s">
        <v>618</v>
      </c>
      <c r="C107" s="243">
        <v>13</v>
      </c>
      <c r="D107" s="244">
        <v>9.4752186588921301</v>
      </c>
    </row>
    <row r="108" spans="1:4" x14ac:dyDescent="0.25">
      <c r="A108" s="239" t="s">
        <v>298</v>
      </c>
      <c r="B108" s="235" t="s">
        <v>299</v>
      </c>
      <c r="C108" s="243">
        <v>7</v>
      </c>
      <c r="D108" s="244">
        <v>16.990291262135901</v>
      </c>
    </row>
    <row r="109" spans="1:4" x14ac:dyDescent="0.25">
      <c r="A109" s="239" t="s">
        <v>540</v>
      </c>
      <c r="B109" s="235" t="s">
        <v>541</v>
      </c>
      <c r="C109" s="243">
        <v>107</v>
      </c>
      <c r="D109" s="244">
        <v>34.130781499202598</v>
      </c>
    </row>
    <row r="110" spans="1:4" x14ac:dyDescent="0.25">
      <c r="A110" s="239" t="s">
        <v>525</v>
      </c>
      <c r="B110" s="235" t="s">
        <v>526</v>
      </c>
      <c r="C110" s="243">
        <v>5832</v>
      </c>
      <c r="D110" s="244">
        <v>48.739720532192301</v>
      </c>
    </row>
    <row r="111" spans="1:4" x14ac:dyDescent="0.25">
      <c r="A111" s="239" t="s">
        <v>273</v>
      </c>
      <c r="B111" s="235" t="s">
        <v>274</v>
      </c>
      <c r="C111" s="243">
        <v>1727</v>
      </c>
      <c r="D111" s="244">
        <v>3083.9285714285702</v>
      </c>
    </row>
    <row r="112" spans="1:4" x14ac:dyDescent="0.25">
      <c r="A112" s="239" t="s">
        <v>407</v>
      </c>
      <c r="B112" s="235" t="s">
        <v>408</v>
      </c>
      <c r="C112" s="243">
        <v>16</v>
      </c>
      <c r="D112" s="244">
        <v>9.4674556213017809</v>
      </c>
    </row>
    <row r="113" spans="1:4" x14ac:dyDescent="0.25">
      <c r="A113" s="239" t="s">
        <v>446</v>
      </c>
      <c r="B113" s="235" t="s">
        <v>619</v>
      </c>
      <c r="C113" s="245" t="s">
        <v>642</v>
      </c>
      <c r="D113" s="244">
        <v>0</v>
      </c>
    </row>
    <row r="114" spans="1:4" x14ac:dyDescent="0.25">
      <c r="A114" s="239" t="s">
        <v>556</v>
      </c>
      <c r="B114" s="235" t="s">
        <v>620</v>
      </c>
      <c r="C114" s="243">
        <v>47</v>
      </c>
      <c r="D114" s="244">
        <v>11.9228817858955</v>
      </c>
    </row>
    <row r="115" spans="1:4" x14ac:dyDescent="0.25">
      <c r="A115" s="239" t="s">
        <v>405</v>
      </c>
      <c r="B115" s="235" t="s">
        <v>406</v>
      </c>
      <c r="C115" s="243">
        <v>326</v>
      </c>
      <c r="D115" s="244">
        <v>30.373614087393999</v>
      </c>
    </row>
    <row r="116" spans="1:4" x14ac:dyDescent="0.25">
      <c r="A116" s="239" t="s">
        <v>290</v>
      </c>
      <c r="B116" s="235" t="s">
        <v>621</v>
      </c>
      <c r="C116" s="245" t="s">
        <v>642</v>
      </c>
      <c r="D116" s="244">
        <v>0</v>
      </c>
    </row>
    <row r="117" spans="1:4" x14ac:dyDescent="0.25">
      <c r="A117" s="239" t="s">
        <v>466</v>
      </c>
      <c r="B117" s="235" t="s">
        <v>622</v>
      </c>
      <c r="C117" s="245" t="s">
        <v>642</v>
      </c>
      <c r="D117" s="244">
        <v>0</v>
      </c>
    </row>
    <row r="118" spans="1:4" x14ac:dyDescent="0.25">
      <c r="A118" s="239" t="s">
        <v>414</v>
      </c>
      <c r="B118" s="235" t="s">
        <v>415</v>
      </c>
      <c r="C118" s="243">
        <v>141</v>
      </c>
      <c r="D118" s="244">
        <v>26.1014439096631</v>
      </c>
    </row>
    <row r="119" spans="1:4" x14ac:dyDescent="0.25">
      <c r="A119" s="239" t="s">
        <v>422</v>
      </c>
      <c r="B119" s="235" t="s">
        <v>423</v>
      </c>
      <c r="C119" s="243">
        <v>37</v>
      </c>
      <c r="D119" s="244">
        <v>12.662559890486</v>
      </c>
    </row>
    <row r="120" spans="1:4" x14ac:dyDescent="0.25">
      <c r="A120" s="239" t="s">
        <v>384</v>
      </c>
      <c r="B120" s="235" t="s">
        <v>385</v>
      </c>
      <c r="C120" s="243">
        <v>244</v>
      </c>
      <c r="D120" s="244">
        <v>2159.2920353982299</v>
      </c>
    </row>
    <row r="121" spans="1:4" x14ac:dyDescent="0.25">
      <c r="A121" s="239" t="s">
        <v>383</v>
      </c>
      <c r="B121" s="235" t="s">
        <v>623</v>
      </c>
      <c r="C121" s="243">
        <v>53</v>
      </c>
      <c r="D121" s="244">
        <v>509.61538461538498</v>
      </c>
    </row>
    <row r="122" spans="1:4" x14ac:dyDescent="0.25">
      <c r="A122" s="239" t="s">
        <v>310</v>
      </c>
      <c r="B122" s="235" t="s">
        <v>311</v>
      </c>
      <c r="C122" s="243">
        <v>212</v>
      </c>
      <c r="D122" s="244">
        <v>53.413958175862902</v>
      </c>
    </row>
    <row r="123" spans="1:4" x14ac:dyDescent="0.25">
      <c r="A123" s="239" t="s">
        <v>493</v>
      </c>
      <c r="B123" s="235" t="s">
        <v>494</v>
      </c>
      <c r="C123" s="243">
        <v>417</v>
      </c>
      <c r="D123" s="244">
        <v>68.092749836707995</v>
      </c>
    </row>
    <row r="124" spans="1:4" x14ac:dyDescent="0.25">
      <c r="A124" s="239" t="s">
        <v>283</v>
      </c>
      <c r="B124" s="235" t="s">
        <v>284</v>
      </c>
      <c r="C124" s="243">
        <v>10</v>
      </c>
      <c r="D124" s="244">
        <v>8.8183421516754805</v>
      </c>
    </row>
    <row r="125" spans="1:4" x14ac:dyDescent="0.25">
      <c r="A125" s="239" t="s">
        <v>440</v>
      </c>
      <c r="B125" s="235" t="s">
        <v>441</v>
      </c>
      <c r="C125" s="245" t="s">
        <v>642</v>
      </c>
      <c r="D125" s="244">
        <v>0</v>
      </c>
    </row>
    <row r="126" spans="1:4" x14ac:dyDescent="0.25">
      <c r="A126" s="239" t="s">
        <v>341</v>
      </c>
      <c r="B126" s="235" t="s">
        <v>342</v>
      </c>
      <c r="C126" s="245" t="s">
        <v>642</v>
      </c>
      <c r="D126" s="244">
        <v>0</v>
      </c>
    </row>
    <row r="127" spans="1:4" x14ac:dyDescent="0.25">
      <c r="A127" s="239" t="s">
        <v>517</v>
      </c>
      <c r="B127" s="235" t="s">
        <v>518</v>
      </c>
      <c r="C127" s="245" t="s">
        <v>642</v>
      </c>
      <c r="D127" s="244">
        <v>0</v>
      </c>
    </row>
    <row r="128" spans="1:4" x14ac:dyDescent="0.25">
      <c r="A128" s="239" t="s">
        <v>287</v>
      </c>
      <c r="B128" s="235" t="s">
        <v>288</v>
      </c>
      <c r="C128" s="245" t="s">
        <v>642</v>
      </c>
      <c r="D128" s="244">
        <v>0</v>
      </c>
    </row>
    <row r="129" spans="1:4" x14ac:dyDescent="0.25">
      <c r="A129" s="239" t="s">
        <v>547</v>
      </c>
      <c r="B129" s="235" t="s">
        <v>548</v>
      </c>
      <c r="C129" s="245" t="s">
        <v>642</v>
      </c>
      <c r="D129" s="244">
        <v>0</v>
      </c>
    </row>
    <row r="130" spans="1:4" x14ac:dyDescent="0.25">
      <c r="A130" s="239" t="s">
        <v>578</v>
      </c>
      <c r="B130" s="235" t="s">
        <v>579</v>
      </c>
      <c r="C130" s="245" t="s">
        <v>642</v>
      </c>
      <c r="D130" s="244">
        <v>0</v>
      </c>
    </row>
    <row r="131" spans="1:4" x14ac:dyDescent="0.25">
      <c r="A131" s="239" t="s">
        <v>465</v>
      </c>
      <c r="B131" s="235" t="s">
        <v>632</v>
      </c>
      <c r="C131" s="245" t="s">
        <v>642</v>
      </c>
      <c r="D131" s="244">
        <v>0</v>
      </c>
    </row>
    <row r="132" spans="1:4" x14ac:dyDescent="0.25">
      <c r="A132" s="239" t="s">
        <v>297</v>
      </c>
      <c r="B132" s="235" t="s">
        <v>630</v>
      </c>
      <c r="C132" s="243">
        <v>19</v>
      </c>
      <c r="D132" s="244">
        <v>15.273311897106099</v>
      </c>
    </row>
    <row r="133" spans="1:4" x14ac:dyDescent="0.25">
      <c r="A133" s="239" t="s">
        <v>477</v>
      </c>
      <c r="B133" s="235" t="s">
        <v>478</v>
      </c>
      <c r="C133" s="243">
        <v>48</v>
      </c>
      <c r="D133" s="244">
        <v>36.253776435045303</v>
      </c>
    </row>
    <row r="134" spans="1:4" x14ac:dyDescent="0.25">
      <c r="A134" s="239" t="s">
        <v>399</v>
      </c>
      <c r="B134" s="235" t="s">
        <v>400</v>
      </c>
      <c r="C134" s="243">
        <v>597</v>
      </c>
      <c r="D134" s="244">
        <v>65.611605670952898</v>
      </c>
    </row>
    <row r="135" spans="1:4" x14ac:dyDescent="0.25">
      <c r="A135" s="239" t="s">
        <v>398</v>
      </c>
      <c r="B135" s="235" t="s">
        <v>624</v>
      </c>
      <c r="C135" s="243">
        <v>12</v>
      </c>
      <c r="D135" s="244">
        <v>17.725258493353</v>
      </c>
    </row>
    <row r="136" spans="1:4" x14ac:dyDescent="0.25">
      <c r="A136" s="239" t="s">
        <v>584</v>
      </c>
      <c r="B136" s="235" t="s">
        <v>585</v>
      </c>
      <c r="C136" s="243">
        <v>9</v>
      </c>
      <c r="D136" s="244">
        <v>22.556390977443598</v>
      </c>
    </row>
    <row r="137" spans="1:4" x14ac:dyDescent="0.25">
      <c r="A137" s="239" t="s">
        <v>307</v>
      </c>
      <c r="B137" s="235" t="s">
        <v>308</v>
      </c>
      <c r="C137" s="243">
        <v>32</v>
      </c>
      <c r="D137" s="244">
        <v>27.280477408354599</v>
      </c>
    </row>
    <row r="138" spans="1:4" x14ac:dyDescent="0.25">
      <c r="A138" s="239" t="s">
        <v>351</v>
      </c>
      <c r="B138" s="235" t="s">
        <v>625</v>
      </c>
      <c r="C138" s="243">
        <v>48</v>
      </c>
      <c r="D138" s="244">
        <v>14.117647058823501</v>
      </c>
    </row>
    <row r="139" spans="1:4" x14ac:dyDescent="0.25">
      <c r="A139" s="239" t="s">
        <v>463</v>
      </c>
      <c r="B139" s="235" t="s">
        <v>464</v>
      </c>
      <c r="C139" s="245" t="s">
        <v>642</v>
      </c>
      <c r="D139" s="244">
        <v>0</v>
      </c>
    </row>
    <row r="140" spans="1:4" x14ac:dyDescent="0.25">
      <c r="A140" s="239" t="s">
        <v>489</v>
      </c>
      <c r="B140" s="235" t="s">
        <v>490</v>
      </c>
      <c r="C140" s="243">
        <v>9</v>
      </c>
      <c r="D140" s="244">
        <v>55.5555555555556</v>
      </c>
    </row>
    <row r="141" spans="1:4" x14ac:dyDescent="0.25">
      <c r="A141" s="239" t="s">
        <v>328</v>
      </c>
      <c r="B141" s="235" t="s">
        <v>329</v>
      </c>
      <c r="C141" s="243">
        <v>572</v>
      </c>
      <c r="D141" s="244">
        <v>50.184242849622699</v>
      </c>
    </row>
    <row r="142" spans="1:4" x14ac:dyDescent="0.25">
      <c r="A142" s="239" t="s">
        <v>409</v>
      </c>
      <c r="B142" s="235" t="s">
        <v>626</v>
      </c>
      <c r="C142" s="243">
        <v>425</v>
      </c>
      <c r="D142" s="244">
        <v>36.796536796536799</v>
      </c>
    </row>
    <row r="143" spans="1:4" x14ac:dyDescent="0.25">
      <c r="A143" s="239" t="s">
        <v>570</v>
      </c>
      <c r="B143" s="235" t="s">
        <v>627</v>
      </c>
      <c r="C143" s="243">
        <v>18</v>
      </c>
      <c r="D143" s="244">
        <v>14.6222583265638</v>
      </c>
    </row>
    <row r="144" spans="1:4" x14ac:dyDescent="0.25">
      <c r="A144" s="239" t="s">
        <v>571</v>
      </c>
      <c r="B144" s="235" t="s">
        <v>628</v>
      </c>
      <c r="C144" s="243">
        <v>48</v>
      </c>
      <c r="D144" s="244">
        <v>16.4496230294722</v>
      </c>
    </row>
    <row r="145" spans="1:4" x14ac:dyDescent="0.25">
      <c r="A145" s="239" t="s">
        <v>536</v>
      </c>
      <c r="B145" s="235" t="s">
        <v>629</v>
      </c>
      <c r="C145" s="243">
        <v>51</v>
      </c>
      <c r="D145" s="244">
        <v>17.519752662315401</v>
      </c>
    </row>
    <row r="146" spans="1:4" x14ac:dyDescent="0.25">
      <c r="A146" s="239" t="s">
        <v>347</v>
      </c>
      <c r="B146" s="235" t="s">
        <v>348</v>
      </c>
      <c r="C146" s="243">
        <v>50</v>
      </c>
      <c r="D146" s="244">
        <v>15.494267121165199</v>
      </c>
    </row>
    <row r="147" spans="1:4" x14ac:dyDescent="0.25">
      <c r="A147" s="239" t="s">
        <v>436</v>
      </c>
      <c r="B147" s="235" t="s">
        <v>437</v>
      </c>
      <c r="C147" s="243">
        <v>12</v>
      </c>
      <c r="D147" s="244">
        <v>7.6433121019108299</v>
      </c>
    </row>
    <row r="148" spans="1:4" x14ac:dyDescent="0.25">
      <c r="A148" s="239" t="s">
        <v>534</v>
      </c>
      <c r="B148" s="235" t="s">
        <v>535</v>
      </c>
      <c r="C148" s="243">
        <v>42</v>
      </c>
      <c r="D148" s="244">
        <v>18.6005314437555</v>
      </c>
    </row>
    <row r="149" spans="1:4" x14ac:dyDescent="0.25">
      <c r="A149" s="239" t="s">
        <v>277</v>
      </c>
      <c r="B149" s="235" t="s">
        <v>278</v>
      </c>
      <c r="C149" s="243">
        <v>7</v>
      </c>
      <c r="D149" s="244">
        <v>6.8159688412852999</v>
      </c>
    </row>
    <row r="150" spans="1:4" x14ac:dyDescent="0.25">
      <c r="A150" s="239" t="s">
        <v>330</v>
      </c>
      <c r="B150" s="235" t="s">
        <v>331</v>
      </c>
      <c r="C150" s="243">
        <v>187</v>
      </c>
      <c r="D150" s="244">
        <v>18.6813186813187</v>
      </c>
    </row>
    <row r="151" spans="1:4" x14ac:dyDescent="0.25">
      <c r="A151" s="239" t="s">
        <v>335</v>
      </c>
      <c r="B151" s="235" t="s">
        <v>336</v>
      </c>
      <c r="C151" s="243">
        <v>77</v>
      </c>
      <c r="D151" s="244">
        <v>16.095317725752501</v>
      </c>
    </row>
    <row r="152" spans="1:4" x14ac:dyDescent="0.25">
      <c r="A152" s="239" t="s">
        <v>499</v>
      </c>
      <c r="B152" s="235" t="s">
        <v>500</v>
      </c>
      <c r="C152" s="245" t="s">
        <v>642</v>
      </c>
      <c r="D152" s="244">
        <v>0</v>
      </c>
    </row>
    <row r="153" spans="1:4" x14ac:dyDescent="0.25">
      <c r="A153" s="239" t="s">
        <v>455</v>
      </c>
      <c r="B153" s="235" t="s">
        <v>456</v>
      </c>
      <c r="C153" s="245" t="s">
        <v>642</v>
      </c>
      <c r="D153" s="244">
        <v>0</v>
      </c>
    </row>
    <row r="154" spans="1:4" x14ac:dyDescent="0.25">
      <c r="A154" s="239" t="s">
        <v>356</v>
      </c>
      <c r="B154" s="235" t="s">
        <v>357</v>
      </c>
      <c r="C154" s="243">
        <v>38</v>
      </c>
      <c r="D154" s="244">
        <v>13.6445242369838</v>
      </c>
    </row>
    <row r="155" spans="1:4" x14ac:dyDescent="0.25">
      <c r="A155" s="239" t="s">
        <v>343</v>
      </c>
      <c r="B155" s="235" t="s">
        <v>344</v>
      </c>
      <c r="C155" s="243">
        <v>32</v>
      </c>
      <c r="D155" s="244">
        <v>18.2128628343768</v>
      </c>
    </row>
    <row r="156" spans="1:4" x14ac:dyDescent="0.25">
      <c r="A156" s="239" t="s">
        <v>393</v>
      </c>
      <c r="B156" s="235" t="s">
        <v>394</v>
      </c>
      <c r="C156" s="243">
        <v>48</v>
      </c>
      <c r="D156" s="244">
        <v>8.4641156762475802</v>
      </c>
    </row>
    <row r="157" spans="1:4" x14ac:dyDescent="0.25">
      <c r="A157" s="239" t="s">
        <v>325</v>
      </c>
      <c r="B157" s="235" t="s">
        <v>631</v>
      </c>
      <c r="C157" s="243">
        <v>69</v>
      </c>
      <c r="D157" s="244">
        <v>18.390191897654599</v>
      </c>
    </row>
    <row r="158" spans="1:4" x14ac:dyDescent="0.25">
      <c r="A158" s="239" t="s">
        <v>586</v>
      </c>
      <c r="B158" s="235" t="s">
        <v>587</v>
      </c>
      <c r="C158" s="245" t="s">
        <v>642</v>
      </c>
      <c r="D158" s="244">
        <v>0</v>
      </c>
    </row>
    <row r="159" spans="1:4" x14ac:dyDescent="0.25">
      <c r="A159" s="239" t="s">
        <v>388</v>
      </c>
      <c r="B159" s="235" t="s">
        <v>389</v>
      </c>
      <c r="C159" s="245" t="s">
        <v>642</v>
      </c>
      <c r="D159" s="244">
        <v>0</v>
      </c>
    </row>
    <row r="160" spans="1:4" x14ac:dyDescent="0.25">
      <c r="A160" s="239" t="s">
        <v>275</v>
      </c>
      <c r="B160" s="235" t="s">
        <v>276</v>
      </c>
      <c r="C160" s="245" t="s">
        <v>642</v>
      </c>
      <c r="D160" s="244">
        <v>0</v>
      </c>
    </row>
    <row r="161" spans="1:4" x14ac:dyDescent="0.25">
      <c r="A161" s="239" t="s">
        <v>575</v>
      </c>
      <c r="B161" s="235" t="s">
        <v>576</v>
      </c>
      <c r="C161" s="243">
        <v>179</v>
      </c>
      <c r="D161" s="244">
        <v>22.814172826918199</v>
      </c>
    </row>
    <row r="162" spans="1:4" x14ac:dyDescent="0.25">
      <c r="A162" s="239" t="s">
        <v>350</v>
      </c>
      <c r="B162" s="235" t="s">
        <v>633</v>
      </c>
      <c r="C162" s="243">
        <v>47</v>
      </c>
      <c r="D162" s="244">
        <v>13.631090487239</v>
      </c>
    </row>
    <row r="163" spans="1:4" x14ac:dyDescent="0.25">
      <c r="A163" s="239" t="s">
        <v>580</v>
      </c>
      <c r="B163" s="235" t="s">
        <v>581</v>
      </c>
      <c r="C163" s="245" t="s">
        <v>642</v>
      </c>
      <c r="D163" s="244">
        <v>0</v>
      </c>
    </row>
    <row r="164" spans="1:4" x14ac:dyDescent="0.25">
      <c r="A164" s="239" t="s">
        <v>515</v>
      </c>
      <c r="B164" s="235" t="s">
        <v>516</v>
      </c>
      <c r="C164" s="245" t="s">
        <v>642</v>
      </c>
      <c r="D164" s="244">
        <v>0</v>
      </c>
    </row>
    <row r="165" spans="1:4" x14ac:dyDescent="0.25">
      <c r="A165" s="239" t="s">
        <v>567</v>
      </c>
      <c r="B165" s="235" t="s">
        <v>568</v>
      </c>
      <c r="C165" s="245" t="s">
        <v>642</v>
      </c>
      <c r="D165" s="244">
        <v>0</v>
      </c>
    </row>
    <row r="166" spans="1:4" x14ac:dyDescent="0.25">
      <c r="A166" s="239" t="s">
        <v>257</v>
      </c>
      <c r="B166" s="235" t="s">
        <v>258</v>
      </c>
      <c r="C166" s="245" t="s">
        <v>642</v>
      </c>
      <c r="D166" s="244">
        <v>0</v>
      </c>
    </row>
    <row r="167" spans="1:4" x14ac:dyDescent="0.25">
      <c r="A167" s="239" t="s">
        <v>497</v>
      </c>
      <c r="B167" s="235" t="s">
        <v>498</v>
      </c>
      <c r="C167" s="245" t="s">
        <v>642</v>
      </c>
      <c r="D167" s="244">
        <v>0</v>
      </c>
    </row>
    <row r="168" spans="1:4" x14ac:dyDescent="0.25">
      <c r="A168" s="239" t="s">
        <v>338</v>
      </c>
      <c r="B168" s="235" t="s">
        <v>339</v>
      </c>
      <c r="C168" s="243">
        <v>9</v>
      </c>
      <c r="D168" s="244">
        <v>10.2622576966933</v>
      </c>
    </row>
    <row r="169" spans="1:4" x14ac:dyDescent="0.25">
      <c r="A169" s="239" t="s">
        <v>549</v>
      </c>
      <c r="B169" s="235" t="s">
        <v>550</v>
      </c>
      <c r="C169" s="243">
        <v>6</v>
      </c>
      <c r="D169" s="244">
        <v>7.6726342710997502</v>
      </c>
    </row>
    <row r="170" spans="1:4" x14ac:dyDescent="0.25">
      <c r="A170" s="239" t="s">
        <v>395</v>
      </c>
      <c r="B170" s="235" t="s">
        <v>635</v>
      </c>
      <c r="C170" s="243">
        <v>41</v>
      </c>
      <c r="D170" s="244">
        <v>18.885306310455999</v>
      </c>
    </row>
    <row r="171" spans="1:4" x14ac:dyDescent="0.25">
      <c r="A171" s="239" t="s">
        <v>432</v>
      </c>
      <c r="B171" s="235" t="s">
        <v>433</v>
      </c>
      <c r="C171" s="243">
        <v>145</v>
      </c>
      <c r="D171" s="244">
        <v>17.741343447938299</v>
      </c>
    </row>
    <row r="172" spans="1:4" x14ac:dyDescent="0.25">
      <c r="A172" s="239" t="s">
        <v>537</v>
      </c>
      <c r="B172" s="235" t="s">
        <v>636</v>
      </c>
      <c r="C172" s="243">
        <v>0</v>
      </c>
      <c r="D172" s="244">
        <v>0</v>
      </c>
    </row>
    <row r="173" spans="1:4" x14ac:dyDescent="0.25">
      <c r="A173" s="239" t="s">
        <v>332</v>
      </c>
      <c r="B173" s="235" t="s">
        <v>333</v>
      </c>
      <c r="C173" s="243">
        <v>71</v>
      </c>
      <c r="D173" s="244">
        <v>18.581523161476099</v>
      </c>
    </row>
    <row r="174" spans="1:4" x14ac:dyDescent="0.25">
      <c r="A174" s="239" t="s">
        <v>573</v>
      </c>
      <c r="B174" s="235" t="s">
        <v>574</v>
      </c>
      <c r="C174" s="243">
        <v>170</v>
      </c>
      <c r="D174" s="244">
        <v>23.179710935369499</v>
      </c>
    </row>
    <row r="175" spans="1:4" x14ac:dyDescent="0.25">
      <c r="A175" s="239" t="s">
        <v>538</v>
      </c>
      <c r="B175" s="235" t="s">
        <v>539</v>
      </c>
      <c r="C175" s="243">
        <v>106</v>
      </c>
      <c r="D175" s="244">
        <v>91.774891774891799</v>
      </c>
    </row>
    <row r="176" spans="1:4" x14ac:dyDescent="0.25">
      <c r="A176" s="239" t="s">
        <v>551</v>
      </c>
      <c r="B176" s="235" t="s">
        <v>634</v>
      </c>
      <c r="C176" s="245" t="s">
        <v>642</v>
      </c>
      <c r="D176" s="244">
        <v>0</v>
      </c>
    </row>
    <row r="177" spans="1:4" x14ac:dyDescent="0.25">
      <c r="A177" s="239" t="s">
        <v>447</v>
      </c>
      <c r="B177" s="235" t="s">
        <v>448</v>
      </c>
      <c r="C177" s="245" t="s">
        <v>642</v>
      </c>
      <c r="D177" s="244">
        <v>0</v>
      </c>
    </row>
    <row r="178" spans="1:4" x14ac:dyDescent="0.25">
      <c r="A178" s="239" t="s">
        <v>424</v>
      </c>
      <c r="B178" s="235" t="s">
        <v>425</v>
      </c>
      <c r="C178" s="243">
        <v>54</v>
      </c>
      <c r="D178" s="244">
        <v>23.925564909171499</v>
      </c>
    </row>
    <row r="179" spans="1:4" x14ac:dyDescent="0.25">
      <c r="A179" s="239" t="s">
        <v>303</v>
      </c>
      <c r="B179" s="235" t="s">
        <v>304</v>
      </c>
      <c r="C179" s="243">
        <v>18</v>
      </c>
      <c r="D179" s="244">
        <v>51.724137931034498</v>
      </c>
    </row>
    <row r="180" spans="1:4" x14ac:dyDescent="0.25">
      <c r="A180" s="239" t="s">
        <v>363</v>
      </c>
      <c r="B180" s="235" t="s">
        <v>364</v>
      </c>
      <c r="C180" s="245" t="s">
        <v>642</v>
      </c>
      <c r="D180" s="244">
        <v>0</v>
      </c>
    </row>
    <row r="181" spans="1:4" x14ac:dyDescent="0.25">
      <c r="A181" s="239" t="s">
        <v>503</v>
      </c>
      <c r="B181" s="235" t="s">
        <v>504</v>
      </c>
      <c r="C181" s="243">
        <v>6</v>
      </c>
      <c r="D181" s="244">
        <v>176.470588235294</v>
      </c>
    </row>
    <row r="182" spans="1:4" x14ac:dyDescent="0.25">
      <c r="A182" s="239" t="s">
        <v>519</v>
      </c>
      <c r="B182" s="235" t="s">
        <v>520</v>
      </c>
      <c r="C182" s="243">
        <v>17</v>
      </c>
      <c r="D182" s="244">
        <v>11.764705882352899</v>
      </c>
    </row>
    <row r="183" spans="1:4" x14ac:dyDescent="0.25">
      <c r="A183" s="239" t="s">
        <v>370</v>
      </c>
      <c r="B183" s="235" t="s">
        <v>371</v>
      </c>
      <c r="C183" s="243">
        <v>22</v>
      </c>
      <c r="D183" s="244">
        <v>106.28019323671499</v>
      </c>
    </row>
    <row r="184" spans="1:4" x14ac:dyDescent="0.25">
      <c r="A184" s="239" t="s">
        <v>352</v>
      </c>
      <c r="B184" s="235" t="s">
        <v>353</v>
      </c>
      <c r="C184" s="243">
        <v>22</v>
      </c>
      <c r="D184" s="244">
        <v>6.6646470766434396</v>
      </c>
    </row>
    <row r="185" spans="1:4" x14ac:dyDescent="0.25">
      <c r="A185" s="239" t="s">
        <v>531</v>
      </c>
      <c r="B185" s="235" t="s">
        <v>532</v>
      </c>
      <c r="C185" s="243">
        <v>33</v>
      </c>
      <c r="D185" s="244">
        <v>17.7610333692142</v>
      </c>
    </row>
    <row r="186" spans="1:4" x14ac:dyDescent="0.25">
      <c r="A186" s="239" t="s">
        <v>420</v>
      </c>
      <c r="B186" s="235" t="s">
        <v>421</v>
      </c>
      <c r="C186" s="243">
        <v>26</v>
      </c>
      <c r="D186" s="244">
        <v>19.652305366591101</v>
      </c>
    </row>
    <row r="187" spans="1:4" x14ac:dyDescent="0.25">
      <c r="A187" s="239" t="s">
        <v>428</v>
      </c>
      <c r="B187" s="235" t="s">
        <v>429</v>
      </c>
      <c r="C187" s="243">
        <v>180</v>
      </c>
      <c r="D187" s="244">
        <v>42.154566744730701</v>
      </c>
    </row>
    <row r="188" spans="1:4" x14ac:dyDescent="0.25">
      <c r="A188" s="239" t="s">
        <v>552</v>
      </c>
      <c r="B188" s="235" t="s">
        <v>637</v>
      </c>
      <c r="C188" s="243">
        <v>69</v>
      </c>
      <c r="D188" s="244">
        <v>50.512445095168403</v>
      </c>
    </row>
    <row r="189" spans="1:4" x14ac:dyDescent="0.25">
      <c r="A189" s="239" t="s">
        <v>396</v>
      </c>
      <c r="B189" s="235" t="s">
        <v>638</v>
      </c>
      <c r="C189" s="243">
        <v>45</v>
      </c>
      <c r="D189" s="244">
        <v>20.871985157699399</v>
      </c>
    </row>
    <row r="190" spans="1:4" x14ac:dyDescent="0.25">
      <c r="A190" s="239" t="s">
        <v>323</v>
      </c>
      <c r="B190" s="235" t="s">
        <v>324</v>
      </c>
      <c r="C190" s="243">
        <v>11</v>
      </c>
      <c r="D190" s="244">
        <v>20.0364298724954</v>
      </c>
    </row>
    <row r="191" spans="1:4" x14ac:dyDescent="0.25">
      <c r="A191" s="239" t="s">
        <v>457</v>
      </c>
      <c r="B191" s="235" t="s">
        <v>458</v>
      </c>
      <c r="C191" s="245" t="s">
        <v>642</v>
      </c>
      <c r="D191" s="244">
        <v>0</v>
      </c>
    </row>
    <row r="192" spans="1:4" x14ac:dyDescent="0.25">
      <c r="A192" s="239" t="s">
        <v>533</v>
      </c>
      <c r="B192" s="235" t="s">
        <v>639</v>
      </c>
      <c r="C192" s="243">
        <v>9</v>
      </c>
      <c r="D192" s="244">
        <v>52.023121387283197</v>
      </c>
    </row>
    <row r="193" spans="1:4" ht="15.75" thickBot="1" x14ac:dyDescent="0.3">
      <c r="A193" s="240" t="s">
        <v>442</v>
      </c>
      <c r="B193" s="236" t="s">
        <v>443</v>
      </c>
      <c r="C193" s="246" t="s">
        <v>642</v>
      </c>
      <c r="D193" s="247">
        <v>0</v>
      </c>
    </row>
    <row r="195" spans="1:4" ht="202.5" x14ac:dyDescent="0.25">
      <c r="A195" s="22" t="s">
        <v>641</v>
      </c>
    </row>
    <row r="196" spans="1:4" ht="78.75" x14ac:dyDescent="0.25">
      <c r="A196" s="22" t="s">
        <v>244</v>
      </c>
    </row>
    <row r="197" spans="1:4" ht="258.75" x14ac:dyDescent="0.25">
      <c r="A197" s="22" t="s">
        <v>245</v>
      </c>
    </row>
  </sheetData>
  <sortState ref="A4:D193">
    <sortCondition ref="A3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baseColWidth="10" defaultRowHeight="15" x14ac:dyDescent="0.25"/>
  <cols>
    <col min="2" max="2" width="21" customWidth="1"/>
    <col min="3" max="3" width="12.7109375" customWidth="1"/>
    <col min="4" max="4" width="14.28515625" customWidth="1"/>
  </cols>
  <sheetData>
    <row r="1" spans="1:6" ht="16.5" x14ac:dyDescent="0.25">
      <c r="A1" s="3" t="s">
        <v>747</v>
      </c>
      <c r="B1" s="20"/>
      <c r="C1" s="20"/>
      <c r="D1" s="20"/>
      <c r="E1" s="20"/>
    </row>
    <row r="2" spans="1:6" ht="15.75" thickBot="1" x14ac:dyDescent="0.3">
      <c r="A2" s="20"/>
      <c r="B2" s="20"/>
      <c r="C2" s="20"/>
      <c r="D2" s="20"/>
      <c r="E2" s="20"/>
    </row>
    <row r="3" spans="1:6" ht="60.75" thickBot="1" x14ac:dyDescent="0.3">
      <c r="A3" s="91" t="s">
        <v>650</v>
      </c>
      <c r="B3" s="208" t="s">
        <v>643</v>
      </c>
      <c r="C3" s="208" t="s">
        <v>644</v>
      </c>
      <c r="D3" s="208" t="s">
        <v>589</v>
      </c>
      <c r="E3" s="69" t="s">
        <v>590</v>
      </c>
    </row>
    <row r="4" spans="1:6" x14ac:dyDescent="0.25">
      <c r="A4" s="205">
        <v>975</v>
      </c>
      <c r="B4" s="201" t="s">
        <v>645</v>
      </c>
      <c r="C4" s="202">
        <f>ROUND(669946, -1)</f>
        <v>669950</v>
      </c>
      <c r="D4" s="203">
        <f>ROUND(31,-1)</f>
        <v>30</v>
      </c>
      <c r="E4" s="204">
        <v>4.4779461153817451E-2</v>
      </c>
      <c r="F4" s="123"/>
    </row>
    <row r="5" spans="1:6" x14ac:dyDescent="0.25">
      <c r="A5" s="206">
        <v>977</v>
      </c>
      <c r="B5" s="124" t="s">
        <v>746</v>
      </c>
      <c r="C5" s="125">
        <f>ROUND(10124, -1)</f>
        <v>10120</v>
      </c>
      <c r="D5" s="126">
        <f>ROUND(412,-1)</f>
        <v>410</v>
      </c>
      <c r="E5" s="127">
        <v>40.513833992094867</v>
      </c>
      <c r="F5" s="123"/>
    </row>
    <row r="6" spans="1:6" x14ac:dyDescent="0.25">
      <c r="A6" s="206">
        <v>978</v>
      </c>
      <c r="B6" s="128" t="s">
        <v>646</v>
      </c>
      <c r="C6" s="129">
        <f>ROUND(31477,-1)</f>
        <v>31480</v>
      </c>
      <c r="D6" s="126">
        <v>850</v>
      </c>
      <c r="E6" s="127">
        <v>27.001270648030495</v>
      </c>
      <c r="F6" s="123"/>
    </row>
    <row r="7" spans="1:6" x14ac:dyDescent="0.25">
      <c r="A7" s="206">
        <v>986</v>
      </c>
      <c r="B7" s="130" t="s">
        <v>647</v>
      </c>
      <c r="C7" s="129">
        <f>ROUND(11151, -1)</f>
        <v>11150</v>
      </c>
      <c r="D7" s="126">
        <v>215</v>
      </c>
      <c r="E7" s="127">
        <v>19.282511210762333</v>
      </c>
      <c r="F7" s="123"/>
    </row>
    <row r="8" spans="1:6" x14ac:dyDescent="0.25">
      <c r="A8" s="206">
        <v>987</v>
      </c>
      <c r="B8" s="130" t="s">
        <v>648</v>
      </c>
      <c r="C8" s="129">
        <f>ROUND(669946, -1)</f>
        <v>669950</v>
      </c>
      <c r="D8" s="126">
        <f>ROUND(8179,-1)</f>
        <v>8180</v>
      </c>
      <c r="E8" s="127">
        <v>12.209866407940892</v>
      </c>
      <c r="F8" s="123"/>
    </row>
    <row r="9" spans="1:6" x14ac:dyDescent="0.25">
      <c r="A9" s="206">
        <v>988</v>
      </c>
      <c r="B9" s="130" t="s">
        <v>649</v>
      </c>
      <c r="C9" s="131">
        <f>ROUND(267940, -1)</f>
        <v>267940</v>
      </c>
      <c r="D9" s="126">
        <f>ROUND(5337,-1)</f>
        <v>5340</v>
      </c>
      <c r="E9" s="127">
        <v>19.929835037695007</v>
      </c>
      <c r="F9" s="12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baseColWidth="10" defaultRowHeight="15" x14ac:dyDescent="0.25"/>
  <cols>
    <col min="1" max="1" width="15.5703125" customWidth="1"/>
    <col min="2" max="2" width="17.28515625" customWidth="1"/>
  </cols>
  <sheetData>
    <row r="1" spans="1:4" ht="16.5" x14ac:dyDescent="0.25">
      <c r="A1" s="3" t="s">
        <v>748</v>
      </c>
      <c r="B1" s="20"/>
      <c r="C1" s="20"/>
      <c r="D1" s="20"/>
    </row>
    <row r="2" spans="1:4" ht="15.75" thickBot="1" x14ac:dyDescent="0.3">
      <c r="A2" s="20"/>
      <c r="B2" s="20"/>
      <c r="C2" s="20"/>
      <c r="D2" s="20"/>
    </row>
    <row r="3" spans="1:4" ht="30.75" thickBot="1" x14ac:dyDescent="0.3">
      <c r="A3" s="207" t="s">
        <v>676</v>
      </c>
      <c r="B3" s="208" t="s">
        <v>220</v>
      </c>
      <c r="C3" s="208" t="s">
        <v>677</v>
      </c>
      <c r="D3" s="69" t="s">
        <v>678</v>
      </c>
    </row>
    <row r="4" spans="1:4" ht="64.5" x14ac:dyDescent="0.25">
      <c r="A4" s="209" t="s">
        <v>187</v>
      </c>
      <c r="B4" s="210">
        <v>79</v>
      </c>
      <c r="C4" s="210">
        <v>84</v>
      </c>
      <c r="D4" s="211">
        <v>91</v>
      </c>
    </row>
    <row r="5" spans="1:4" ht="39" x14ac:dyDescent="0.25">
      <c r="A5" s="175" t="s">
        <v>236</v>
      </c>
      <c r="B5" s="212">
        <v>14</v>
      </c>
      <c r="C5" s="212">
        <v>9</v>
      </c>
      <c r="D5" s="213">
        <v>4</v>
      </c>
    </row>
    <row r="6" spans="1:4" ht="51.75" x14ac:dyDescent="0.25">
      <c r="A6" s="175" t="s">
        <v>158</v>
      </c>
      <c r="B6" s="212">
        <v>4</v>
      </c>
      <c r="C6" s="212">
        <v>5</v>
      </c>
      <c r="D6" s="213">
        <v>3</v>
      </c>
    </row>
    <row r="7" spans="1:4" ht="64.5" x14ac:dyDescent="0.25">
      <c r="A7" s="175" t="s">
        <v>156</v>
      </c>
      <c r="B7" s="212">
        <v>3</v>
      </c>
      <c r="C7" s="212">
        <v>2</v>
      </c>
      <c r="D7" s="213">
        <v>2</v>
      </c>
    </row>
    <row r="8" spans="1:4" ht="27" thickBot="1" x14ac:dyDescent="0.3">
      <c r="A8" s="177" t="s">
        <v>680</v>
      </c>
      <c r="B8" s="214" t="s">
        <v>256</v>
      </c>
      <c r="C8" s="214" t="s">
        <v>256</v>
      </c>
      <c r="D8" s="215" t="s">
        <v>256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A16" sqref="A16"/>
    </sheetView>
  </sheetViews>
  <sheetFormatPr baseColWidth="10" defaultRowHeight="15" x14ac:dyDescent="0.25"/>
  <cols>
    <col min="1" max="1" width="24.28515625" style="20" customWidth="1"/>
    <col min="2" max="2" width="20.85546875" customWidth="1"/>
    <col min="3" max="4" width="16" bestFit="1" customWidth="1"/>
    <col min="5" max="5" width="16" customWidth="1"/>
    <col min="10" max="10" width="53.7109375" customWidth="1"/>
  </cols>
  <sheetData>
    <row r="1" spans="1:10" s="20" customFormat="1" ht="16.5" x14ac:dyDescent="0.25">
      <c r="A1" s="3" t="s">
        <v>715</v>
      </c>
    </row>
    <row r="2" spans="1:10" s="20" customFormat="1" ht="15.75" thickBot="1" x14ac:dyDescent="0.3"/>
    <row r="3" spans="1:10" s="20" customFormat="1" ht="15.75" thickBot="1" x14ac:dyDescent="0.3">
      <c r="A3" s="329" t="s">
        <v>213</v>
      </c>
      <c r="B3" s="330"/>
      <c r="C3" s="323" t="s">
        <v>214</v>
      </c>
      <c r="D3" s="324"/>
      <c r="E3" s="325"/>
    </row>
    <row r="4" spans="1:10" ht="29.25" customHeight="1" thickBot="1" x14ac:dyDescent="0.3">
      <c r="A4" s="331"/>
      <c r="B4" s="332"/>
      <c r="C4" s="326"/>
      <c r="D4" s="327"/>
      <c r="E4" s="328"/>
      <c r="J4" s="64" t="s">
        <v>215</v>
      </c>
    </row>
    <row r="5" spans="1:10" ht="60.75" thickBot="1" x14ac:dyDescent="0.3">
      <c r="A5" s="251" t="s">
        <v>199</v>
      </c>
      <c r="B5" s="253" t="s">
        <v>19</v>
      </c>
      <c r="C5" s="251" t="s">
        <v>184</v>
      </c>
      <c r="D5" s="254" t="s">
        <v>183</v>
      </c>
      <c r="E5" s="252" t="s">
        <v>185</v>
      </c>
      <c r="J5" s="65" t="s">
        <v>196</v>
      </c>
    </row>
    <row r="6" spans="1:10" s="20" customFormat="1" ht="90" x14ac:dyDescent="0.25">
      <c r="A6" s="199" t="s">
        <v>221</v>
      </c>
      <c r="B6" s="200">
        <v>25443</v>
      </c>
      <c r="C6" s="232" t="s">
        <v>642</v>
      </c>
      <c r="D6" s="233" t="s">
        <v>157</v>
      </c>
      <c r="E6" s="234" t="s">
        <v>157</v>
      </c>
      <c r="J6" s="122"/>
    </row>
    <row r="7" spans="1:10" ht="105" x14ac:dyDescent="0.25">
      <c r="A7" s="187" t="s">
        <v>685</v>
      </c>
      <c r="B7" s="227">
        <v>33465</v>
      </c>
      <c r="C7" s="192">
        <v>301553</v>
      </c>
      <c r="D7" s="51">
        <v>76701</v>
      </c>
      <c r="E7" s="56">
        <v>14058</v>
      </c>
      <c r="F7" s="20"/>
      <c r="J7" s="66" t="s">
        <v>158</v>
      </c>
    </row>
    <row r="8" spans="1:10" ht="150" x14ac:dyDescent="0.25">
      <c r="A8" s="187" t="s">
        <v>681</v>
      </c>
      <c r="B8" s="227">
        <v>33466</v>
      </c>
      <c r="C8" s="192">
        <v>695564</v>
      </c>
      <c r="D8" s="51">
        <v>286268</v>
      </c>
      <c r="E8" s="56">
        <v>43134</v>
      </c>
      <c r="J8" s="67" t="s">
        <v>197</v>
      </c>
    </row>
    <row r="9" spans="1:10" ht="150.75" thickBot="1" x14ac:dyDescent="0.3">
      <c r="A9" s="187" t="s">
        <v>682</v>
      </c>
      <c r="B9" s="227">
        <v>33467</v>
      </c>
      <c r="C9" s="192">
        <v>62739</v>
      </c>
      <c r="D9" s="51">
        <v>22134</v>
      </c>
      <c r="E9" s="56">
        <v>5611</v>
      </c>
      <c r="J9" s="68" t="s">
        <v>198</v>
      </c>
    </row>
    <row r="10" spans="1:10" ht="105" x14ac:dyDescent="0.25">
      <c r="A10" s="185" t="s">
        <v>686</v>
      </c>
      <c r="B10" s="228">
        <v>33468</v>
      </c>
      <c r="C10" s="193">
        <v>28</v>
      </c>
      <c r="D10" s="52" t="s">
        <v>642</v>
      </c>
      <c r="E10" s="57">
        <v>0</v>
      </c>
    </row>
    <row r="11" spans="1:10" ht="90" x14ac:dyDescent="0.25">
      <c r="A11" s="187" t="s">
        <v>687</v>
      </c>
      <c r="B11" s="227">
        <v>33469</v>
      </c>
      <c r="C11" s="192">
        <v>5585</v>
      </c>
      <c r="D11" s="51">
        <v>55498</v>
      </c>
      <c r="E11" s="56">
        <v>12093</v>
      </c>
      <c r="F11" s="20"/>
    </row>
    <row r="12" spans="1:10" ht="105" x14ac:dyDescent="0.25">
      <c r="A12" s="187" t="s">
        <v>688</v>
      </c>
      <c r="B12" s="227">
        <v>33470</v>
      </c>
      <c r="C12" s="192">
        <v>19639</v>
      </c>
      <c r="D12" s="51">
        <v>450890</v>
      </c>
      <c r="E12" s="56">
        <v>74690</v>
      </c>
      <c r="F12" s="20"/>
    </row>
    <row r="13" spans="1:10" ht="120" x14ac:dyDescent="0.25">
      <c r="A13" s="188" t="s">
        <v>689</v>
      </c>
      <c r="B13" s="229">
        <v>33471</v>
      </c>
      <c r="C13" s="194">
        <v>1484</v>
      </c>
      <c r="D13" s="55">
        <v>4181</v>
      </c>
      <c r="E13" s="58">
        <v>12114</v>
      </c>
      <c r="F13" s="20"/>
    </row>
    <row r="14" spans="1:10" ht="105" x14ac:dyDescent="0.25">
      <c r="A14" s="188" t="s">
        <v>690</v>
      </c>
      <c r="B14" s="229">
        <v>33472</v>
      </c>
      <c r="C14" s="194">
        <v>2619</v>
      </c>
      <c r="D14" s="55">
        <v>2397</v>
      </c>
      <c r="E14" s="58">
        <v>1079</v>
      </c>
      <c r="F14" s="20"/>
    </row>
    <row r="15" spans="1:10" ht="120" x14ac:dyDescent="0.25">
      <c r="A15" s="185" t="s">
        <v>691</v>
      </c>
      <c r="B15" s="186">
        <v>33473</v>
      </c>
      <c r="C15" s="195">
        <v>2164</v>
      </c>
      <c r="D15" s="25">
        <v>5907</v>
      </c>
      <c r="E15" s="59">
        <v>1415</v>
      </c>
      <c r="F15" s="20"/>
    </row>
    <row r="16" spans="1:10" ht="105" x14ac:dyDescent="0.25">
      <c r="A16" s="185" t="s">
        <v>692</v>
      </c>
      <c r="B16" s="186">
        <v>33474</v>
      </c>
      <c r="C16" s="195">
        <v>80</v>
      </c>
      <c r="D16" s="25">
        <v>317</v>
      </c>
      <c r="E16" s="59">
        <v>44</v>
      </c>
      <c r="F16" s="20"/>
    </row>
    <row r="17" spans="1:6" ht="165" x14ac:dyDescent="0.25">
      <c r="A17" s="189" t="s">
        <v>693</v>
      </c>
      <c r="B17" s="230">
        <v>33475</v>
      </c>
      <c r="C17" s="196">
        <v>12458</v>
      </c>
      <c r="D17" s="53">
        <v>19631</v>
      </c>
      <c r="E17" s="60">
        <v>3649</v>
      </c>
      <c r="F17" s="20"/>
    </row>
    <row r="18" spans="1:6" ht="210" x14ac:dyDescent="0.25">
      <c r="A18" s="189" t="s">
        <v>694</v>
      </c>
      <c r="B18" s="230">
        <v>33476</v>
      </c>
      <c r="C18" s="196">
        <v>3598</v>
      </c>
      <c r="D18" s="53">
        <v>12639</v>
      </c>
      <c r="E18" s="60">
        <v>2000</v>
      </c>
      <c r="F18" s="20"/>
    </row>
    <row r="19" spans="1:6" ht="120" x14ac:dyDescent="0.25">
      <c r="A19" s="185" t="s">
        <v>695</v>
      </c>
      <c r="B19" s="186">
        <v>33477</v>
      </c>
      <c r="C19" s="195">
        <v>76</v>
      </c>
      <c r="D19" s="25">
        <v>59</v>
      </c>
      <c r="E19" s="59">
        <v>6</v>
      </c>
      <c r="F19" s="20"/>
    </row>
    <row r="20" spans="1:6" ht="180" x14ac:dyDescent="0.25">
      <c r="A20" s="185" t="s">
        <v>696</v>
      </c>
      <c r="B20" s="186">
        <v>33478</v>
      </c>
      <c r="C20" s="195" t="s">
        <v>642</v>
      </c>
      <c r="D20" s="25">
        <v>26</v>
      </c>
      <c r="E20" s="59" t="s">
        <v>642</v>
      </c>
      <c r="F20" s="20"/>
    </row>
    <row r="21" spans="1:6" ht="135" x14ac:dyDescent="0.25">
      <c r="A21" s="185" t="s">
        <v>684</v>
      </c>
      <c r="B21" s="186">
        <v>33479</v>
      </c>
      <c r="C21" s="195">
        <v>132</v>
      </c>
      <c r="D21" s="25">
        <v>279</v>
      </c>
      <c r="E21" s="59">
        <v>99</v>
      </c>
      <c r="F21" s="20"/>
    </row>
    <row r="22" spans="1:6" ht="165" x14ac:dyDescent="0.25">
      <c r="A22" s="185" t="s">
        <v>683</v>
      </c>
      <c r="B22" s="186">
        <v>33480</v>
      </c>
      <c r="C22" s="195">
        <v>1476</v>
      </c>
      <c r="D22" s="25">
        <v>31038</v>
      </c>
      <c r="E22" s="59">
        <v>7677</v>
      </c>
      <c r="F22" s="20"/>
    </row>
    <row r="23" spans="1:6" ht="150" x14ac:dyDescent="0.25">
      <c r="A23" s="185" t="s">
        <v>697</v>
      </c>
      <c r="B23" s="186">
        <v>33481</v>
      </c>
      <c r="C23" s="195">
        <v>6388</v>
      </c>
      <c r="D23" s="25">
        <v>5514</v>
      </c>
      <c r="E23" s="59">
        <v>1215</v>
      </c>
      <c r="F23" s="20"/>
    </row>
    <row r="24" spans="1:6" ht="165" x14ac:dyDescent="0.25">
      <c r="A24" s="185" t="s">
        <v>698</v>
      </c>
      <c r="B24" s="186">
        <v>33482</v>
      </c>
      <c r="C24" s="195">
        <v>4915</v>
      </c>
      <c r="D24" s="25">
        <v>1394</v>
      </c>
      <c r="E24" s="59">
        <v>83</v>
      </c>
      <c r="F24" s="20"/>
    </row>
    <row r="25" spans="1:6" ht="180" x14ac:dyDescent="0.25">
      <c r="A25" s="185" t="s">
        <v>7</v>
      </c>
      <c r="B25" s="186">
        <v>33483</v>
      </c>
      <c r="C25" s="195">
        <v>5269</v>
      </c>
      <c r="D25" s="25">
        <v>10134</v>
      </c>
      <c r="E25" s="59">
        <v>7141</v>
      </c>
      <c r="F25" s="20"/>
    </row>
    <row r="26" spans="1:6" ht="105" x14ac:dyDescent="0.25">
      <c r="A26" s="189" t="s">
        <v>699</v>
      </c>
      <c r="B26" s="230">
        <v>33516</v>
      </c>
      <c r="C26" s="196">
        <v>262</v>
      </c>
      <c r="D26" s="53">
        <v>1555</v>
      </c>
      <c r="E26" s="60">
        <v>408</v>
      </c>
      <c r="F26" s="20"/>
    </row>
    <row r="27" spans="1:6" ht="105" x14ac:dyDescent="0.25">
      <c r="A27" s="187" t="s">
        <v>700</v>
      </c>
      <c r="B27" s="227">
        <v>33517</v>
      </c>
      <c r="C27" s="192">
        <v>40</v>
      </c>
      <c r="D27" s="51">
        <v>119</v>
      </c>
      <c r="E27" s="56">
        <v>68</v>
      </c>
      <c r="F27" s="20"/>
    </row>
    <row r="28" spans="1:6" ht="105" x14ac:dyDescent="0.25">
      <c r="A28" s="187" t="s">
        <v>701</v>
      </c>
      <c r="B28" s="227">
        <v>33518</v>
      </c>
      <c r="C28" s="192">
        <v>773</v>
      </c>
      <c r="D28" s="51">
        <v>244</v>
      </c>
      <c r="E28" s="56">
        <v>709</v>
      </c>
      <c r="F28" s="20"/>
    </row>
    <row r="29" spans="1:6" ht="150" x14ac:dyDescent="0.25">
      <c r="A29" s="190" t="s">
        <v>702</v>
      </c>
      <c r="B29" s="231">
        <v>33519</v>
      </c>
      <c r="C29" s="197">
        <v>9227</v>
      </c>
      <c r="D29" s="54">
        <v>7086</v>
      </c>
      <c r="E29" s="61">
        <v>9715</v>
      </c>
      <c r="F29" s="20"/>
    </row>
    <row r="30" spans="1:6" ht="165" x14ac:dyDescent="0.25">
      <c r="A30" s="190" t="s">
        <v>703</v>
      </c>
      <c r="B30" s="231">
        <v>33520</v>
      </c>
      <c r="C30" s="197">
        <v>18311</v>
      </c>
      <c r="D30" s="54">
        <v>17412</v>
      </c>
      <c r="E30" s="61">
        <v>21136</v>
      </c>
      <c r="F30" s="20"/>
    </row>
    <row r="31" spans="1:6" ht="180" x14ac:dyDescent="0.25">
      <c r="A31" s="190" t="s">
        <v>8</v>
      </c>
      <c r="B31" s="231">
        <v>33581</v>
      </c>
      <c r="C31" s="197">
        <v>10278</v>
      </c>
      <c r="D31" s="54">
        <v>17743</v>
      </c>
      <c r="E31" s="61">
        <v>11799</v>
      </c>
      <c r="F31" s="20"/>
    </row>
    <row r="32" spans="1:6" ht="180" x14ac:dyDescent="0.25">
      <c r="A32" s="190" t="s">
        <v>9</v>
      </c>
      <c r="B32" s="231">
        <v>33598</v>
      </c>
      <c r="C32" s="197">
        <v>41226</v>
      </c>
      <c r="D32" s="54">
        <v>170758</v>
      </c>
      <c r="E32" s="61">
        <v>45770</v>
      </c>
      <c r="F32" s="20"/>
    </row>
    <row r="33" spans="1:9" ht="75" x14ac:dyDescent="0.25">
      <c r="A33" s="185" t="s">
        <v>10</v>
      </c>
      <c r="B33" s="186">
        <v>33840</v>
      </c>
      <c r="C33" s="195">
        <v>0</v>
      </c>
      <c r="D33" s="25">
        <v>2017</v>
      </c>
      <c r="E33" s="59">
        <v>8060</v>
      </c>
    </row>
    <row r="34" spans="1:9" ht="180" x14ac:dyDescent="0.25">
      <c r="A34" s="185" t="s">
        <v>202</v>
      </c>
      <c r="B34" s="186">
        <v>33997</v>
      </c>
      <c r="C34" s="195">
        <v>0</v>
      </c>
      <c r="D34" s="25">
        <v>0</v>
      </c>
      <c r="E34" s="59">
        <v>10</v>
      </c>
    </row>
    <row r="35" spans="1:9" ht="180" x14ac:dyDescent="0.25">
      <c r="A35" s="185" t="s">
        <v>203</v>
      </c>
      <c r="B35" s="186">
        <v>33998</v>
      </c>
      <c r="C35" s="195">
        <v>0</v>
      </c>
      <c r="D35" s="25" t="s">
        <v>642</v>
      </c>
      <c r="E35" s="59" t="s">
        <v>642</v>
      </c>
    </row>
    <row r="36" spans="1:9" ht="75" x14ac:dyDescent="0.25">
      <c r="A36" s="185" t="s">
        <v>14</v>
      </c>
      <c r="B36" s="186">
        <v>33999</v>
      </c>
      <c r="C36" s="195">
        <v>0</v>
      </c>
      <c r="D36" s="25">
        <v>0</v>
      </c>
      <c r="E36" s="59" t="s">
        <v>642</v>
      </c>
    </row>
    <row r="37" spans="1:9" ht="75" x14ac:dyDescent="0.25">
      <c r="A37" s="185" t="s">
        <v>15</v>
      </c>
      <c r="B37" s="186">
        <v>34132</v>
      </c>
      <c r="C37" s="195">
        <v>0</v>
      </c>
      <c r="D37" s="25">
        <v>0</v>
      </c>
      <c r="E37" s="59">
        <v>9</v>
      </c>
    </row>
    <row r="38" spans="1:9" ht="45" x14ac:dyDescent="0.25">
      <c r="A38" s="185" t="s">
        <v>210</v>
      </c>
      <c r="B38" s="186">
        <v>34144</v>
      </c>
      <c r="C38" s="195">
        <v>0</v>
      </c>
      <c r="D38" s="25">
        <v>0</v>
      </c>
      <c r="E38" s="59">
        <v>5</v>
      </c>
    </row>
    <row r="39" spans="1:9" ht="45" x14ac:dyDescent="0.25">
      <c r="A39" s="185" t="s">
        <v>211</v>
      </c>
      <c r="B39" s="186">
        <v>34145</v>
      </c>
      <c r="C39" s="195">
        <v>0</v>
      </c>
      <c r="D39" s="25">
        <v>0</v>
      </c>
      <c r="E39" s="59" t="s">
        <v>642</v>
      </c>
    </row>
    <row r="40" spans="1:9" ht="60" x14ac:dyDescent="0.25">
      <c r="A40" s="185" t="s">
        <v>212</v>
      </c>
      <c r="B40" s="186">
        <v>34146</v>
      </c>
      <c r="C40" s="195">
        <v>0</v>
      </c>
      <c r="D40" s="25">
        <v>0</v>
      </c>
      <c r="E40" s="59">
        <v>24</v>
      </c>
    </row>
    <row r="41" spans="1:9" s="20" customFormat="1" ht="60" x14ac:dyDescent="0.25">
      <c r="A41" s="185" t="s">
        <v>679</v>
      </c>
      <c r="B41" s="186">
        <v>34147</v>
      </c>
      <c r="C41" s="195">
        <v>0</v>
      </c>
      <c r="D41" s="25">
        <v>0</v>
      </c>
      <c r="E41" s="59">
        <v>0</v>
      </c>
    </row>
    <row r="42" spans="1:9" s="20" customFormat="1" ht="60" x14ac:dyDescent="0.25">
      <c r="A42" s="185" t="s">
        <v>704</v>
      </c>
      <c r="B42" s="186">
        <v>34148</v>
      </c>
      <c r="C42" s="195">
        <v>0</v>
      </c>
      <c r="D42" s="25">
        <v>0</v>
      </c>
      <c r="E42" s="59">
        <v>0</v>
      </c>
    </row>
    <row r="43" spans="1:9" ht="55.5" customHeight="1" x14ac:dyDescent="0.25">
      <c r="A43" s="185" t="s">
        <v>705</v>
      </c>
      <c r="B43" s="186">
        <v>34149</v>
      </c>
      <c r="C43" s="195">
        <v>0</v>
      </c>
      <c r="D43" s="25">
        <v>0</v>
      </c>
      <c r="E43" s="59">
        <v>304</v>
      </c>
      <c r="I43" s="20"/>
    </row>
    <row r="44" spans="1:9" ht="90" x14ac:dyDescent="0.25">
      <c r="A44" s="185" t="s">
        <v>706</v>
      </c>
      <c r="B44" s="186">
        <v>34150</v>
      </c>
      <c r="C44" s="195">
        <v>0</v>
      </c>
      <c r="D44" s="25">
        <v>0</v>
      </c>
      <c r="E44" s="59" t="s">
        <v>642</v>
      </c>
      <c r="I44" s="20"/>
    </row>
    <row r="45" spans="1:9" ht="75" x14ac:dyDescent="0.25">
      <c r="A45" s="185" t="s">
        <v>200</v>
      </c>
      <c r="B45" s="186">
        <v>34153</v>
      </c>
      <c r="C45" s="195">
        <v>0</v>
      </c>
      <c r="D45" s="25">
        <v>0</v>
      </c>
      <c r="E45" s="59">
        <v>2707</v>
      </c>
      <c r="I45" s="20"/>
    </row>
    <row r="46" spans="1:9" ht="180" x14ac:dyDescent="0.25">
      <c r="A46" s="185" t="s">
        <v>201</v>
      </c>
      <c r="B46" s="186">
        <v>34154</v>
      </c>
      <c r="C46" s="195">
        <v>0</v>
      </c>
      <c r="D46" s="25">
        <v>0</v>
      </c>
      <c r="E46" s="59">
        <v>94</v>
      </c>
    </row>
    <row r="47" spans="1:9" ht="60" x14ac:dyDescent="0.25">
      <c r="A47" s="185" t="s">
        <v>12</v>
      </c>
      <c r="B47" s="186">
        <v>34155</v>
      </c>
      <c r="C47" s="195">
        <v>0</v>
      </c>
      <c r="D47" s="25" t="s">
        <v>642</v>
      </c>
      <c r="E47" s="59">
        <v>682</v>
      </c>
    </row>
    <row r="48" spans="1:9" ht="60" x14ac:dyDescent="0.25">
      <c r="A48" s="185" t="s">
        <v>13</v>
      </c>
      <c r="B48" s="186">
        <v>34156</v>
      </c>
      <c r="C48" s="195">
        <v>0</v>
      </c>
      <c r="D48" s="25">
        <v>0</v>
      </c>
      <c r="E48" s="59">
        <v>555</v>
      </c>
    </row>
    <row r="49" spans="1:5" ht="45" x14ac:dyDescent="0.25">
      <c r="A49" s="185" t="s">
        <v>11</v>
      </c>
      <c r="B49" s="186">
        <v>34311</v>
      </c>
      <c r="C49" s="195">
        <v>0</v>
      </c>
      <c r="D49" s="25">
        <v>0</v>
      </c>
      <c r="E49" s="59">
        <v>94</v>
      </c>
    </row>
    <row r="50" spans="1:5" ht="45" x14ac:dyDescent="0.25">
      <c r="A50" s="185" t="s">
        <v>204</v>
      </c>
      <c r="B50" s="186">
        <v>34312</v>
      </c>
      <c r="C50" s="195">
        <v>0</v>
      </c>
      <c r="D50" s="25">
        <v>0</v>
      </c>
      <c r="E50" s="59">
        <v>295</v>
      </c>
    </row>
    <row r="51" spans="1:5" ht="60" x14ac:dyDescent="0.25">
      <c r="A51" s="185" t="s">
        <v>205</v>
      </c>
      <c r="B51" s="186">
        <v>34313</v>
      </c>
      <c r="C51" s="195">
        <v>0</v>
      </c>
      <c r="D51" s="25">
        <v>0</v>
      </c>
      <c r="E51" s="59">
        <v>43</v>
      </c>
    </row>
    <row r="52" spans="1:5" ht="75" x14ac:dyDescent="0.25">
      <c r="A52" s="185" t="s">
        <v>206</v>
      </c>
      <c r="B52" s="186">
        <v>34405</v>
      </c>
      <c r="C52" s="195">
        <v>0</v>
      </c>
      <c r="D52" s="25" t="s">
        <v>642</v>
      </c>
      <c r="E52" s="59">
        <v>138</v>
      </c>
    </row>
    <row r="53" spans="1:5" ht="75" x14ac:dyDescent="0.25">
      <c r="A53" s="185" t="s">
        <v>207</v>
      </c>
      <c r="B53" s="186">
        <v>34406</v>
      </c>
      <c r="C53" s="195">
        <v>0</v>
      </c>
      <c r="D53" s="25">
        <v>0</v>
      </c>
      <c r="E53" s="59" t="s">
        <v>642</v>
      </c>
    </row>
    <row r="54" spans="1:5" ht="45" x14ac:dyDescent="0.25">
      <c r="A54" s="185" t="s">
        <v>208</v>
      </c>
      <c r="B54" s="186">
        <v>34407</v>
      </c>
      <c r="C54" s="195">
        <v>0</v>
      </c>
      <c r="D54" s="25">
        <v>0</v>
      </c>
      <c r="E54" s="59">
        <v>108</v>
      </c>
    </row>
    <row r="55" spans="1:5" ht="60.75" thickBot="1" x14ac:dyDescent="0.3">
      <c r="A55" s="191" t="s">
        <v>209</v>
      </c>
      <c r="B55" s="220">
        <v>34408</v>
      </c>
      <c r="C55" s="198">
        <v>0</v>
      </c>
      <c r="D55" s="62">
        <v>0</v>
      </c>
      <c r="E55" s="63">
        <v>7</v>
      </c>
    </row>
  </sheetData>
  <mergeCells count="2">
    <mergeCell ref="C3:E4"/>
    <mergeCell ref="A3:B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>
      <selection activeCell="A4" sqref="A4"/>
    </sheetView>
  </sheetViews>
  <sheetFormatPr baseColWidth="10" defaultRowHeight="15" x14ac:dyDescent="0.25"/>
  <cols>
    <col min="1" max="1" width="70.140625" customWidth="1"/>
    <col min="2" max="2" width="23.42578125" customWidth="1"/>
    <col min="3" max="3" width="24" customWidth="1"/>
    <col min="4" max="4" width="21.7109375" customWidth="1"/>
  </cols>
  <sheetData>
    <row r="1" spans="1:5" s="20" customFormat="1" ht="16.5" x14ac:dyDescent="0.25">
      <c r="A1" s="3" t="s">
        <v>716</v>
      </c>
    </row>
    <row r="2" spans="1:5" s="20" customFormat="1" ht="15.75" thickBot="1" x14ac:dyDescent="0.3"/>
    <row r="3" spans="1:5" ht="30.75" thickBot="1" x14ac:dyDescent="0.3">
      <c r="A3" s="91" t="s">
        <v>199</v>
      </c>
      <c r="B3" s="69" t="s">
        <v>19</v>
      </c>
      <c r="C3" s="91" t="s">
        <v>216</v>
      </c>
      <c r="D3" s="208" t="s">
        <v>217</v>
      </c>
      <c r="E3" s="69" t="s">
        <v>218</v>
      </c>
    </row>
    <row r="4" spans="1:5" ht="24.75" x14ac:dyDescent="0.25">
      <c r="A4" s="216" t="s">
        <v>221</v>
      </c>
      <c r="B4" s="217">
        <v>25443</v>
      </c>
      <c r="C4" s="221"/>
      <c r="D4" s="222"/>
      <c r="E4" s="223"/>
    </row>
    <row r="5" spans="1:5" ht="36.75" x14ac:dyDescent="0.25">
      <c r="A5" s="218" t="s">
        <v>685</v>
      </c>
      <c r="B5" s="186">
        <v>33465</v>
      </c>
      <c r="C5" s="224">
        <v>15</v>
      </c>
      <c r="D5" s="184"/>
      <c r="E5" s="186"/>
    </row>
    <row r="6" spans="1:5" s="20" customFormat="1" ht="48.75" x14ac:dyDescent="0.25">
      <c r="A6" s="218" t="s">
        <v>681</v>
      </c>
      <c r="B6" s="186">
        <v>33466</v>
      </c>
      <c r="C6" s="224">
        <v>39</v>
      </c>
      <c r="D6" s="184"/>
      <c r="E6" s="186"/>
    </row>
    <row r="7" spans="1:5" ht="48.75" x14ac:dyDescent="0.25">
      <c r="A7" s="218" t="s">
        <v>682</v>
      </c>
      <c r="B7" s="186">
        <v>33467</v>
      </c>
      <c r="C7" s="224">
        <v>3</v>
      </c>
      <c r="D7" s="184"/>
      <c r="E7" s="186"/>
    </row>
    <row r="8" spans="1:5" ht="36.75" x14ac:dyDescent="0.25">
      <c r="A8" s="218" t="s">
        <v>686</v>
      </c>
      <c r="B8" s="186">
        <v>33468</v>
      </c>
      <c r="C8" s="224"/>
      <c r="D8" s="184"/>
      <c r="E8" s="186">
        <v>0.5</v>
      </c>
    </row>
    <row r="9" spans="1:5" ht="24.75" x14ac:dyDescent="0.25">
      <c r="A9" s="218" t="s">
        <v>687</v>
      </c>
      <c r="B9" s="186">
        <v>33469</v>
      </c>
      <c r="C9" s="224">
        <v>3</v>
      </c>
      <c r="D9" s="184"/>
      <c r="E9" s="186"/>
    </row>
    <row r="10" spans="1:5" ht="36.75" x14ac:dyDescent="0.25">
      <c r="A10" s="218" t="s">
        <v>688</v>
      </c>
      <c r="B10" s="186">
        <v>33470</v>
      </c>
      <c r="C10" s="224">
        <v>21</v>
      </c>
      <c r="D10" s="184"/>
      <c r="E10" s="186"/>
    </row>
    <row r="11" spans="1:5" ht="36.75" x14ac:dyDescent="0.25">
      <c r="A11" s="218" t="s">
        <v>689</v>
      </c>
      <c r="B11" s="186">
        <v>33471</v>
      </c>
      <c r="C11" s="224"/>
      <c r="D11" s="184">
        <v>35</v>
      </c>
      <c r="E11" s="186"/>
    </row>
    <row r="12" spans="1:5" ht="36.75" x14ac:dyDescent="0.25">
      <c r="A12" s="218" t="s">
        <v>690</v>
      </c>
      <c r="B12" s="186">
        <v>33472</v>
      </c>
      <c r="C12" s="224"/>
      <c r="D12" s="184">
        <v>12</v>
      </c>
      <c r="E12" s="186"/>
    </row>
    <row r="13" spans="1:5" ht="36.75" x14ac:dyDescent="0.25">
      <c r="A13" s="218" t="s">
        <v>691</v>
      </c>
      <c r="B13" s="186">
        <v>33473</v>
      </c>
      <c r="C13" s="224"/>
      <c r="D13" s="184">
        <v>19</v>
      </c>
      <c r="E13" s="186"/>
    </row>
    <row r="14" spans="1:5" ht="36.75" x14ac:dyDescent="0.25">
      <c r="A14" s="218" t="s">
        <v>692</v>
      </c>
      <c r="B14" s="186">
        <v>33474</v>
      </c>
      <c r="C14" s="224"/>
      <c r="D14" s="184"/>
      <c r="E14" s="186"/>
    </row>
    <row r="15" spans="1:5" ht="60.75" x14ac:dyDescent="0.25">
      <c r="A15" s="218" t="s">
        <v>693</v>
      </c>
      <c r="B15" s="186">
        <v>33475</v>
      </c>
      <c r="C15" s="224">
        <v>1</v>
      </c>
      <c r="D15" s="184"/>
      <c r="E15" s="186"/>
    </row>
    <row r="16" spans="1:5" ht="72.75" x14ac:dyDescent="0.25">
      <c r="A16" s="218" t="s">
        <v>694</v>
      </c>
      <c r="B16" s="186">
        <v>33476</v>
      </c>
      <c r="C16" s="224">
        <v>1</v>
      </c>
      <c r="D16" s="184"/>
      <c r="E16" s="186"/>
    </row>
    <row r="17" spans="1:5" ht="36.75" x14ac:dyDescent="0.25">
      <c r="A17" s="218" t="s">
        <v>695</v>
      </c>
      <c r="B17" s="186">
        <v>33477</v>
      </c>
      <c r="C17" s="224"/>
      <c r="D17" s="184"/>
      <c r="E17" s="186"/>
    </row>
    <row r="18" spans="1:5" ht="60.75" x14ac:dyDescent="0.25">
      <c r="A18" s="218" t="s">
        <v>696</v>
      </c>
      <c r="B18" s="186">
        <v>33478</v>
      </c>
      <c r="C18" s="224"/>
      <c r="D18" s="184"/>
      <c r="E18" s="186"/>
    </row>
    <row r="19" spans="1:5" ht="48.75" x14ac:dyDescent="0.25">
      <c r="A19" s="218" t="s">
        <v>684</v>
      </c>
      <c r="B19" s="186">
        <v>33479</v>
      </c>
      <c r="C19" s="224"/>
      <c r="D19" s="184"/>
      <c r="E19" s="186"/>
    </row>
    <row r="20" spans="1:5" ht="48.75" x14ac:dyDescent="0.25">
      <c r="A20" s="218" t="s">
        <v>683</v>
      </c>
      <c r="B20" s="186">
        <v>33480</v>
      </c>
      <c r="C20" s="224">
        <v>1.5</v>
      </c>
      <c r="D20" s="184"/>
      <c r="E20" s="186"/>
    </row>
    <row r="21" spans="1:5" ht="48.75" x14ac:dyDescent="0.25">
      <c r="A21" s="218" t="s">
        <v>697</v>
      </c>
      <c r="B21" s="186">
        <v>33481</v>
      </c>
      <c r="C21" s="224"/>
      <c r="D21" s="184">
        <v>26.5</v>
      </c>
      <c r="E21" s="186">
        <v>91</v>
      </c>
    </row>
    <row r="22" spans="1:5" ht="48.75" x14ac:dyDescent="0.25">
      <c r="A22" s="218" t="s">
        <v>698</v>
      </c>
      <c r="B22" s="186">
        <v>33482</v>
      </c>
      <c r="C22" s="224"/>
      <c r="D22" s="184"/>
      <c r="E22" s="186"/>
    </row>
    <row r="23" spans="1:5" ht="48.75" x14ac:dyDescent="0.25">
      <c r="A23" s="218" t="s">
        <v>7</v>
      </c>
      <c r="B23" s="186">
        <v>33483</v>
      </c>
      <c r="C23" s="224">
        <v>1</v>
      </c>
      <c r="D23" s="184"/>
      <c r="E23" s="186"/>
    </row>
    <row r="24" spans="1:5" ht="36.75" x14ac:dyDescent="0.25">
      <c r="A24" s="218" t="s">
        <v>699</v>
      </c>
      <c r="B24" s="186">
        <v>33516</v>
      </c>
      <c r="C24" s="224"/>
      <c r="D24" s="184"/>
      <c r="E24" s="186"/>
    </row>
    <row r="25" spans="1:5" ht="36.75" x14ac:dyDescent="0.25">
      <c r="A25" s="218" t="s">
        <v>700</v>
      </c>
      <c r="B25" s="186">
        <v>33517</v>
      </c>
      <c r="C25" s="224"/>
      <c r="D25" s="184"/>
      <c r="E25" s="186"/>
    </row>
    <row r="26" spans="1:5" ht="36.75" x14ac:dyDescent="0.25">
      <c r="A26" s="218" t="s">
        <v>701</v>
      </c>
      <c r="B26" s="186">
        <v>33518</v>
      </c>
      <c r="C26" s="224"/>
      <c r="D26" s="184"/>
      <c r="E26" s="186"/>
    </row>
    <row r="27" spans="1:5" ht="36.75" x14ac:dyDescent="0.25">
      <c r="A27" s="218" t="s">
        <v>702</v>
      </c>
      <c r="B27" s="186">
        <v>33519</v>
      </c>
      <c r="C27" s="224">
        <v>1</v>
      </c>
      <c r="D27" s="184"/>
      <c r="E27" s="186"/>
    </row>
    <row r="28" spans="1:5" ht="48.75" x14ac:dyDescent="0.25">
      <c r="A28" s="218" t="s">
        <v>703</v>
      </c>
      <c r="B28" s="186">
        <v>33520</v>
      </c>
      <c r="C28" s="224">
        <v>2</v>
      </c>
      <c r="D28" s="184"/>
      <c r="E28" s="186"/>
    </row>
    <row r="29" spans="1:5" ht="48.75" x14ac:dyDescent="0.25">
      <c r="A29" s="218" t="s">
        <v>8</v>
      </c>
      <c r="B29" s="186">
        <v>33581</v>
      </c>
      <c r="C29" s="224">
        <v>1.5</v>
      </c>
      <c r="D29" s="184"/>
      <c r="E29" s="186"/>
    </row>
    <row r="30" spans="1:5" ht="48.75" x14ac:dyDescent="0.25">
      <c r="A30" s="218" t="s">
        <v>9</v>
      </c>
      <c r="B30" s="186">
        <v>33598</v>
      </c>
      <c r="C30" s="224">
        <v>10</v>
      </c>
      <c r="D30" s="184"/>
      <c r="E30" s="186"/>
    </row>
    <row r="31" spans="1:5" ht="48.75" x14ac:dyDescent="0.25">
      <c r="A31" s="218" t="s">
        <v>10</v>
      </c>
      <c r="B31" s="186">
        <v>33840</v>
      </c>
      <c r="C31" s="224"/>
      <c r="D31" s="184"/>
      <c r="E31" s="186"/>
    </row>
    <row r="32" spans="1:5" ht="144.75" x14ac:dyDescent="0.25">
      <c r="A32" s="218" t="s">
        <v>202</v>
      </c>
      <c r="B32" s="186">
        <v>33997</v>
      </c>
      <c r="C32" s="224"/>
      <c r="D32" s="184"/>
      <c r="E32" s="186"/>
    </row>
    <row r="33" spans="1:5" ht="144.75" x14ac:dyDescent="0.25">
      <c r="A33" s="218" t="s">
        <v>203</v>
      </c>
      <c r="B33" s="186">
        <v>33998</v>
      </c>
      <c r="C33" s="224"/>
      <c r="D33" s="184"/>
      <c r="E33" s="186"/>
    </row>
    <row r="34" spans="1:5" ht="24.75" x14ac:dyDescent="0.25">
      <c r="A34" s="218" t="s">
        <v>14</v>
      </c>
      <c r="B34" s="186">
        <v>33999</v>
      </c>
      <c r="C34" s="224"/>
      <c r="D34" s="184"/>
      <c r="E34" s="186"/>
    </row>
    <row r="35" spans="1:5" ht="24.75" x14ac:dyDescent="0.25">
      <c r="A35" s="218" t="s">
        <v>15</v>
      </c>
      <c r="B35" s="186">
        <v>34132</v>
      </c>
      <c r="C35" s="224"/>
      <c r="D35" s="184"/>
      <c r="E35" s="186"/>
    </row>
    <row r="36" spans="1:5" ht="24.75" x14ac:dyDescent="0.25">
      <c r="A36" s="218" t="s">
        <v>210</v>
      </c>
      <c r="B36" s="186">
        <v>34144</v>
      </c>
      <c r="C36" s="224"/>
      <c r="D36" s="184"/>
      <c r="E36" s="186"/>
    </row>
    <row r="37" spans="1:5" ht="24.75" x14ac:dyDescent="0.25">
      <c r="A37" s="218" t="s">
        <v>211</v>
      </c>
      <c r="B37" s="186">
        <v>34145</v>
      </c>
      <c r="C37" s="224"/>
      <c r="D37" s="184"/>
      <c r="E37" s="186"/>
    </row>
    <row r="38" spans="1:5" ht="24.75" x14ac:dyDescent="0.25">
      <c r="A38" s="218" t="s">
        <v>212</v>
      </c>
      <c r="B38" s="186">
        <v>34146</v>
      </c>
      <c r="C38" s="224"/>
      <c r="D38" s="184"/>
      <c r="E38" s="186">
        <v>0.5</v>
      </c>
    </row>
    <row r="39" spans="1:5" s="20" customFormat="1" x14ac:dyDescent="0.25">
      <c r="A39" s="218" t="s">
        <v>679</v>
      </c>
      <c r="B39" s="186">
        <v>34147</v>
      </c>
      <c r="C39" s="224"/>
      <c r="D39" s="184"/>
      <c r="E39" s="186"/>
    </row>
    <row r="40" spans="1:5" s="20" customFormat="1" x14ac:dyDescent="0.25">
      <c r="A40" s="218" t="s">
        <v>704</v>
      </c>
      <c r="B40" s="186">
        <v>34148</v>
      </c>
      <c r="C40" s="224"/>
      <c r="D40" s="184"/>
      <c r="E40" s="186"/>
    </row>
    <row r="41" spans="1:5" x14ac:dyDescent="0.25">
      <c r="A41" s="218" t="s">
        <v>705</v>
      </c>
      <c r="B41" s="186">
        <v>34149</v>
      </c>
      <c r="C41" s="224"/>
      <c r="D41" s="184">
        <v>0.5</v>
      </c>
      <c r="E41" s="186"/>
    </row>
    <row r="42" spans="1:5" ht="24.75" x14ac:dyDescent="0.25">
      <c r="A42" s="218" t="s">
        <v>706</v>
      </c>
      <c r="B42" s="186">
        <v>34150</v>
      </c>
      <c r="C42" s="224"/>
      <c r="D42" s="184"/>
      <c r="E42" s="186"/>
    </row>
    <row r="43" spans="1:5" ht="60.75" x14ac:dyDescent="0.25">
      <c r="A43" s="218" t="s">
        <v>200</v>
      </c>
      <c r="B43" s="186">
        <v>34153</v>
      </c>
      <c r="C43" s="224"/>
      <c r="D43" s="184">
        <v>5.5</v>
      </c>
      <c r="E43" s="186"/>
    </row>
    <row r="44" spans="1:5" ht="36.75" x14ac:dyDescent="0.25">
      <c r="A44" s="218" t="s">
        <v>201</v>
      </c>
      <c r="B44" s="186">
        <v>34154</v>
      </c>
      <c r="C44" s="224"/>
      <c r="D44" s="184"/>
      <c r="E44" s="186"/>
    </row>
    <row r="45" spans="1:5" ht="48.75" x14ac:dyDescent="0.25">
      <c r="A45" s="218" t="s">
        <v>12</v>
      </c>
      <c r="B45" s="186">
        <v>34155</v>
      </c>
      <c r="C45" s="224"/>
      <c r="D45" s="184"/>
      <c r="E45" s="186"/>
    </row>
    <row r="46" spans="1:5" ht="48.75" x14ac:dyDescent="0.25">
      <c r="A46" s="218" t="s">
        <v>13</v>
      </c>
      <c r="B46" s="186">
        <v>34156</v>
      </c>
      <c r="C46" s="224"/>
      <c r="D46" s="184">
        <v>1</v>
      </c>
      <c r="E46" s="186"/>
    </row>
    <row r="47" spans="1:5" ht="36.75" x14ac:dyDescent="0.25">
      <c r="A47" s="218" t="s">
        <v>11</v>
      </c>
      <c r="B47" s="186">
        <v>34311</v>
      </c>
      <c r="C47" s="224"/>
      <c r="D47" s="184"/>
      <c r="E47" s="186">
        <v>1.5</v>
      </c>
    </row>
    <row r="48" spans="1:5" ht="36.75" x14ac:dyDescent="0.25">
      <c r="A48" s="218" t="s">
        <v>204</v>
      </c>
      <c r="B48" s="186">
        <v>34312</v>
      </c>
      <c r="C48" s="224"/>
      <c r="D48" s="184"/>
      <c r="E48" s="186">
        <v>4</v>
      </c>
    </row>
    <row r="49" spans="1:5" ht="48.75" x14ac:dyDescent="0.25">
      <c r="A49" s="218" t="s">
        <v>205</v>
      </c>
      <c r="B49" s="186">
        <v>34313</v>
      </c>
      <c r="C49" s="224"/>
      <c r="D49" s="184"/>
      <c r="E49" s="186">
        <v>1</v>
      </c>
    </row>
    <row r="50" spans="1:5" ht="60.75" x14ac:dyDescent="0.25">
      <c r="A50" s="218" t="s">
        <v>206</v>
      </c>
      <c r="B50" s="186">
        <v>34405</v>
      </c>
      <c r="C50" s="224"/>
      <c r="D50" s="184">
        <v>0.5</v>
      </c>
      <c r="E50" s="186"/>
    </row>
    <row r="51" spans="1:5" ht="48.75" x14ac:dyDescent="0.25">
      <c r="A51" s="218" t="s">
        <v>207</v>
      </c>
      <c r="B51" s="186">
        <v>34406</v>
      </c>
      <c r="C51" s="224"/>
      <c r="D51" s="184"/>
      <c r="E51" s="186"/>
    </row>
    <row r="52" spans="1:5" ht="36.75" x14ac:dyDescent="0.25">
      <c r="A52" s="218" t="s">
        <v>208</v>
      </c>
      <c r="B52" s="186">
        <v>34407</v>
      </c>
      <c r="C52" s="224"/>
      <c r="D52" s="184"/>
      <c r="E52" s="186">
        <v>1.5</v>
      </c>
    </row>
    <row r="53" spans="1:5" ht="37.5" thickBot="1" x14ac:dyDescent="0.3">
      <c r="A53" s="219" t="s">
        <v>209</v>
      </c>
      <c r="B53" s="220">
        <v>34408</v>
      </c>
      <c r="C53" s="225"/>
      <c r="D53" s="226"/>
      <c r="E53" s="2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7" zoomScaleNormal="100" workbookViewId="0">
      <selection activeCell="B3" sqref="B3"/>
    </sheetView>
  </sheetViews>
  <sheetFormatPr baseColWidth="10" defaultRowHeight="15" x14ac:dyDescent="0.25"/>
  <cols>
    <col min="1" max="1" width="15.7109375" customWidth="1"/>
    <col min="2" max="2" width="14.7109375" bestFit="1" customWidth="1"/>
    <col min="3" max="3" width="16.85546875" bestFit="1" customWidth="1"/>
    <col min="4" max="4" width="18.7109375" bestFit="1" customWidth="1"/>
    <col min="5" max="5" width="20.28515625" customWidth="1"/>
    <col min="7" max="7" width="15.5703125" customWidth="1"/>
    <col min="8" max="8" width="20.5703125" customWidth="1"/>
    <col min="14" max="14" width="11.7109375" bestFit="1" customWidth="1"/>
  </cols>
  <sheetData>
    <row r="1" spans="1:14" ht="16.5" x14ac:dyDescent="0.25">
      <c r="A1" s="3" t="s">
        <v>224</v>
      </c>
    </row>
    <row r="2" spans="1:14" ht="15.75" thickBot="1" x14ac:dyDescent="0.3"/>
    <row r="3" spans="1:14" ht="45.75" thickBot="1" x14ac:dyDescent="0.3">
      <c r="A3" s="283" t="s">
        <v>723</v>
      </c>
      <c r="B3" s="284" t="s">
        <v>195</v>
      </c>
      <c r="C3" s="285" t="s">
        <v>744</v>
      </c>
      <c r="D3" s="70" t="s">
        <v>222</v>
      </c>
      <c r="E3" s="84" t="s">
        <v>20</v>
      </c>
      <c r="F3" s="73" t="s">
        <v>197</v>
      </c>
      <c r="G3" s="70" t="s">
        <v>158</v>
      </c>
      <c r="H3" s="77" t="s">
        <v>223</v>
      </c>
      <c r="I3" s="1"/>
    </row>
    <row r="4" spans="1:14" x14ac:dyDescent="0.25">
      <c r="A4" s="48" t="s">
        <v>127</v>
      </c>
      <c r="B4" s="41">
        <f>ROUND(270670, -1)</f>
        <v>270670</v>
      </c>
      <c r="C4" s="43"/>
      <c r="D4" s="74">
        <f>ROUND(269280, -1)</f>
        <v>269280</v>
      </c>
      <c r="E4" s="85">
        <v>99</v>
      </c>
      <c r="F4" s="42">
        <v>0</v>
      </c>
      <c r="G4" s="78">
        <v>605</v>
      </c>
      <c r="H4" s="79">
        <v>787</v>
      </c>
      <c r="I4" s="89"/>
      <c r="J4" s="6"/>
    </row>
    <row r="5" spans="1:14" x14ac:dyDescent="0.25">
      <c r="A5" s="49" t="s">
        <v>128</v>
      </c>
      <c r="B5" s="44">
        <f>ROUND(670001, -1)</f>
        <v>670000</v>
      </c>
      <c r="C5" s="71">
        <f t="shared" ref="C5:C32" si="0">((B5-B4)/B4)</f>
        <v>1.4753389736579599</v>
      </c>
      <c r="D5" s="75">
        <f>ROUND(651159, -1)</f>
        <v>651160</v>
      </c>
      <c r="E5" s="86">
        <v>97</v>
      </c>
      <c r="F5" s="45">
        <v>0</v>
      </c>
      <c r="G5" s="80">
        <v>8529</v>
      </c>
      <c r="H5" s="81">
        <v>10363</v>
      </c>
      <c r="I5" s="89"/>
      <c r="J5" s="6"/>
    </row>
    <row r="6" spans="1:14" x14ac:dyDescent="0.25">
      <c r="A6" s="49" t="s">
        <v>129</v>
      </c>
      <c r="B6" s="44">
        <f>ROUND(147897, -1)</f>
        <v>147900</v>
      </c>
      <c r="C6" s="71">
        <f t="shared" si="0"/>
        <v>-0.77925373134328357</v>
      </c>
      <c r="D6" s="75">
        <f>ROUND(131201, -1)</f>
        <v>131200</v>
      </c>
      <c r="E6" s="86">
        <v>89</v>
      </c>
      <c r="F6" s="45">
        <v>5611</v>
      </c>
      <c r="G6" s="80">
        <v>6674</v>
      </c>
      <c r="H6" s="81">
        <v>4371</v>
      </c>
      <c r="I6" s="89"/>
      <c r="J6" s="6"/>
    </row>
    <row r="7" spans="1:14" x14ac:dyDescent="0.25">
      <c r="A7" s="49" t="s">
        <v>130</v>
      </c>
      <c r="B7" s="44">
        <f>ROUND(8213, -1)</f>
        <v>8210</v>
      </c>
      <c r="C7" s="71">
        <f t="shared" si="0"/>
        <v>-0.94448951994590935</v>
      </c>
      <c r="D7" s="75">
        <f>ROUND(2180, -1)</f>
        <v>2180</v>
      </c>
      <c r="E7" s="86">
        <v>27</v>
      </c>
      <c r="F7" s="45">
        <v>4282</v>
      </c>
      <c r="G7" s="80">
        <v>1344</v>
      </c>
      <c r="H7" s="81">
        <v>407</v>
      </c>
      <c r="I7" s="89"/>
      <c r="J7" s="6"/>
    </row>
    <row r="8" spans="1:14" x14ac:dyDescent="0.25">
      <c r="A8" s="49" t="s">
        <v>131</v>
      </c>
      <c r="B8" s="44">
        <f>ROUND(4912, -1)</f>
        <v>4910</v>
      </c>
      <c r="C8" s="71">
        <f t="shared" si="0"/>
        <v>-0.40194884287454324</v>
      </c>
      <c r="D8" s="75">
        <f>ROUND(1491, -1)</f>
        <v>1490</v>
      </c>
      <c r="E8" s="86">
        <v>30</v>
      </c>
      <c r="F8" s="45">
        <v>2671</v>
      </c>
      <c r="G8" s="80">
        <v>348</v>
      </c>
      <c r="H8" s="81">
        <v>402</v>
      </c>
      <c r="I8" s="89"/>
      <c r="J8" s="6"/>
      <c r="K8" s="2"/>
      <c r="L8" s="2"/>
      <c r="M8" s="2"/>
      <c r="N8" s="2"/>
    </row>
    <row r="9" spans="1:14" x14ac:dyDescent="0.25">
      <c r="A9" s="49" t="s">
        <v>132</v>
      </c>
      <c r="B9" s="44">
        <f>ROUND(15299, -1)</f>
        <v>15300</v>
      </c>
      <c r="C9" s="71">
        <f t="shared" si="0"/>
        <v>2.1160896130346232</v>
      </c>
      <c r="D9" s="75">
        <f>ROUND(719, -1)</f>
        <v>720</v>
      </c>
      <c r="E9" s="86">
        <v>5</v>
      </c>
      <c r="F9" s="45">
        <v>12926</v>
      </c>
      <c r="G9" s="80">
        <v>602</v>
      </c>
      <c r="H9" s="81">
        <v>1045</v>
      </c>
      <c r="I9" s="89"/>
      <c r="J9" s="6"/>
      <c r="K9" s="2"/>
      <c r="L9" s="2"/>
      <c r="M9" s="2"/>
      <c r="N9" s="2"/>
    </row>
    <row r="10" spans="1:14" ht="30" x14ac:dyDescent="0.25">
      <c r="A10" s="49" t="s">
        <v>133</v>
      </c>
      <c r="B10" s="44">
        <f>ROUND(28240, -1)</f>
        <v>28240</v>
      </c>
      <c r="C10" s="71">
        <f t="shared" si="0"/>
        <v>0.8457516339869281</v>
      </c>
      <c r="D10" s="75">
        <v>525</v>
      </c>
      <c r="E10" s="86">
        <v>2</v>
      </c>
      <c r="F10" s="45">
        <v>26274</v>
      </c>
      <c r="G10" s="80">
        <v>331</v>
      </c>
      <c r="H10" s="81">
        <v>1110</v>
      </c>
      <c r="I10" s="89"/>
      <c r="J10" s="6"/>
      <c r="K10" s="2"/>
      <c r="L10" s="2"/>
      <c r="M10" s="2"/>
      <c r="N10" s="6"/>
    </row>
    <row r="11" spans="1:14" ht="30" x14ac:dyDescent="0.25">
      <c r="A11" s="49" t="s">
        <v>134</v>
      </c>
      <c r="B11" s="44">
        <f>ROUND(60646, -1)</f>
        <v>60650</v>
      </c>
      <c r="C11" s="71">
        <f t="shared" si="0"/>
        <v>1.1476628895184136</v>
      </c>
      <c r="D11" s="75">
        <f>ROUND(29334, -1)</f>
        <v>29330</v>
      </c>
      <c r="E11" s="86">
        <v>48</v>
      </c>
      <c r="F11" s="45">
        <v>27278</v>
      </c>
      <c r="G11" s="80">
        <v>1990</v>
      </c>
      <c r="H11" s="81">
        <v>2042</v>
      </c>
      <c r="I11" s="89"/>
      <c r="J11" s="6"/>
      <c r="K11" s="2"/>
      <c r="L11" s="2"/>
      <c r="M11" s="2"/>
      <c r="N11" s="2"/>
    </row>
    <row r="12" spans="1:14" ht="30" x14ac:dyDescent="0.25">
      <c r="A12" s="49" t="s">
        <v>135</v>
      </c>
      <c r="B12" s="44">
        <f>ROUND(253971, -1)</f>
        <v>253970</v>
      </c>
      <c r="C12" s="71">
        <f t="shared" si="0"/>
        <v>3.1874690849134377</v>
      </c>
      <c r="D12" s="75">
        <v>204025</v>
      </c>
      <c r="E12" s="86">
        <v>80</v>
      </c>
      <c r="F12" s="45">
        <v>39249</v>
      </c>
      <c r="G12" s="80">
        <v>5323</v>
      </c>
      <c r="H12" s="81">
        <v>5374</v>
      </c>
      <c r="I12" s="89"/>
      <c r="J12" s="6"/>
      <c r="K12" s="2"/>
      <c r="L12" s="2"/>
      <c r="M12" s="2"/>
      <c r="N12" s="6"/>
    </row>
    <row r="13" spans="1:14" ht="30" x14ac:dyDescent="0.25">
      <c r="A13" s="49" t="s">
        <v>136</v>
      </c>
      <c r="B13" s="44">
        <f>ROUND(85847, -1)</f>
        <v>85850</v>
      </c>
      <c r="C13" s="71">
        <f t="shared" si="0"/>
        <v>-0.66196794897035083</v>
      </c>
      <c r="D13" s="75">
        <f>ROUND(69447, -1)</f>
        <v>69450</v>
      </c>
      <c r="E13" s="86">
        <v>81</v>
      </c>
      <c r="F13" s="45">
        <v>12290</v>
      </c>
      <c r="G13" s="80">
        <v>2410</v>
      </c>
      <c r="H13" s="81">
        <v>1700</v>
      </c>
      <c r="I13" s="89"/>
      <c r="J13" s="6"/>
      <c r="K13" s="2"/>
      <c r="L13" s="2"/>
      <c r="M13" s="2"/>
      <c r="N13" s="2"/>
    </row>
    <row r="14" spans="1:14" x14ac:dyDescent="0.25">
      <c r="A14" s="49" t="s">
        <v>147</v>
      </c>
      <c r="B14" s="44">
        <f>ROUND(132901, -1)</f>
        <v>132900</v>
      </c>
      <c r="C14" s="71">
        <f t="shared" si="0"/>
        <v>0.5480489225393127</v>
      </c>
      <c r="D14" s="75">
        <f>ROUND(101252, -1)</f>
        <v>101250</v>
      </c>
      <c r="E14" s="86">
        <v>76</v>
      </c>
      <c r="F14" s="45">
        <v>24358</v>
      </c>
      <c r="G14" s="80">
        <v>4563</v>
      </c>
      <c r="H14" s="81">
        <v>2728</v>
      </c>
      <c r="I14" s="89"/>
      <c r="J14" s="6"/>
      <c r="K14" s="2"/>
      <c r="L14" s="2"/>
      <c r="M14" s="2"/>
      <c r="N14" s="2"/>
    </row>
    <row r="15" spans="1:14" x14ac:dyDescent="0.25">
      <c r="A15" s="49" t="s">
        <v>148</v>
      </c>
      <c r="B15" s="44">
        <f>ROUND(188450, -1)</f>
        <v>188450</v>
      </c>
      <c r="C15" s="71">
        <f t="shared" si="0"/>
        <v>0.41798344620015049</v>
      </c>
      <c r="D15" s="75">
        <f>ROUND(134221, -1)</f>
        <v>134220</v>
      </c>
      <c r="E15" s="86">
        <v>71</v>
      </c>
      <c r="F15" s="45">
        <v>34504</v>
      </c>
      <c r="G15" s="80">
        <v>4613</v>
      </c>
      <c r="H15" s="81">
        <v>15112</v>
      </c>
      <c r="I15" s="89"/>
      <c r="J15" s="6"/>
      <c r="K15" s="2"/>
      <c r="L15" s="2"/>
      <c r="M15" s="2"/>
      <c r="N15" s="2"/>
    </row>
    <row r="16" spans="1:14" x14ac:dyDescent="0.25">
      <c r="A16" s="49" t="s">
        <v>137</v>
      </c>
      <c r="B16" s="44">
        <f>ROUND(188943, -1)</f>
        <v>188940</v>
      </c>
      <c r="C16" s="71">
        <f t="shared" si="0"/>
        <v>2.6001591934200052E-3</v>
      </c>
      <c r="D16" s="75">
        <f>ROUND(132287, -1)</f>
        <v>132290</v>
      </c>
      <c r="E16" s="86">
        <v>70</v>
      </c>
      <c r="F16" s="45">
        <v>38220</v>
      </c>
      <c r="G16" s="80">
        <v>5931</v>
      </c>
      <c r="H16" s="81">
        <v>12495</v>
      </c>
      <c r="I16" s="89"/>
      <c r="J16" s="6"/>
      <c r="K16" s="2"/>
      <c r="L16" s="2"/>
      <c r="M16" s="2"/>
      <c r="N16" s="2"/>
    </row>
    <row r="17" spans="1:14" x14ac:dyDescent="0.25">
      <c r="A17" s="49" t="s">
        <v>138</v>
      </c>
      <c r="B17" s="44">
        <f>ROUND(185966, -1)</f>
        <v>185970</v>
      </c>
      <c r="C17" s="71">
        <f t="shared" si="0"/>
        <v>-1.571927596062242E-2</v>
      </c>
      <c r="D17" s="75">
        <f>ROUND(133189, -1)</f>
        <v>133190</v>
      </c>
      <c r="E17" s="86">
        <v>72</v>
      </c>
      <c r="F17" s="45">
        <v>34766</v>
      </c>
      <c r="G17" s="80">
        <v>8396</v>
      </c>
      <c r="H17" s="81">
        <v>9615</v>
      </c>
      <c r="I17" s="89"/>
      <c r="J17" s="6"/>
      <c r="K17" s="2"/>
      <c r="L17" s="2"/>
      <c r="M17" s="2"/>
      <c r="N17" s="2"/>
    </row>
    <row r="18" spans="1:14" x14ac:dyDescent="0.25">
      <c r="A18" s="49" t="s">
        <v>139</v>
      </c>
      <c r="B18" s="44">
        <f>ROUND(117084, -1)</f>
        <v>117080</v>
      </c>
      <c r="C18" s="71">
        <f t="shared" si="0"/>
        <v>-0.37043609184277032</v>
      </c>
      <c r="D18" s="75">
        <f>ROUND(86056, -1)</f>
        <v>86060</v>
      </c>
      <c r="E18" s="86">
        <v>73</v>
      </c>
      <c r="F18" s="45">
        <v>19575</v>
      </c>
      <c r="G18" s="80">
        <v>5358</v>
      </c>
      <c r="H18" s="81">
        <v>6095</v>
      </c>
      <c r="I18" s="89"/>
      <c r="J18" s="6"/>
      <c r="K18" s="2"/>
      <c r="L18" s="2"/>
      <c r="M18" s="2"/>
      <c r="N18" s="2"/>
    </row>
    <row r="19" spans="1:14" x14ac:dyDescent="0.25">
      <c r="A19" s="49" t="s">
        <v>140</v>
      </c>
      <c r="B19" s="44">
        <f>ROUND(43025, -1)</f>
        <v>43030</v>
      </c>
      <c r="C19" s="71">
        <f t="shared" si="0"/>
        <v>-0.63247352237786125</v>
      </c>
      <c r="D19" s="75">
        <f>ROUND(29719, -1)</f>
        <v>29720</v>
      </c>
      <c r="E19" s="86">
        <v>69</v>
      </c>
      <c r="F19" s="45">
        <v>8502</v>
      </c>
      <c r="G19" s="80">
        <v>2420</v>
      </c>
      <c r="H19" s="81">
        <v>2364</v>
      </c>
      <c r="I19" s="89"/>
      <c r="J19" s="6"/>
      <c r="K19" s="2"/>
      <c r="L19" s="2"/>
      <c r="M19" s="2"/>
      <c r="N19" s="2"/>
    </row>
    <row r="20" spans="1:14" x14ac:dyDescent="0.25">
      <c r="A20" s="49" t="s">
        <v>141</v>
      </c>
      <c r="B20" s="44">
        <f>ROUND(5748, -1)</f>
        <v>5750</v>
      </c>
      <c r="C20" s="71">
        <f t="shared" si="0"/>
        <v>-0.86637229839646757</v>
      </c>
      <c r="D20" s="75">
        <f>ROUND(1654, -1)</f>
        <v>1650</v>
      </c>
      <c r="E20" s="86">
        <v>29</v>
      </c>
      <c r="F20" s="45">
        <v>1525</v>
      </c>
      <c r="G20" s="80">
        <v>1369</v>
      </c>
      <c r="H20" s="81">
        <v>1210</v>
      </c>
      <c r="I20" s="89"/>
      <c r="J20" s="6"/>
      <c r="K20" s="2"/>
      <c r="L20" s="2"/>
      <c r="M20" s="2"/>
      <c r="N20" s="2"/>
    </row>
    <row r="21" spans="1:14" x14ac:dyDescent="0.25">
      <c r="A21" s="49" t="s">
        <v>142</v>
      </c>
      <c r="B21" s="44">
        <f>ROUND(10628, -1)</f>
        <v>10630</v>
      </c>
      <c r="C21" s="71">
        <f t="shared" si="0"/>
        <v>0.84869565217391307</v>
      </c>
      <c r="D21" s="75">
        <f>ROUND(4401, -1)</f>
        <v>4400</v>
      </c>
      <c r="E21" s="86">
        <v>41</v>
      </c>
      <c r="F21" s="45">
        <v>2227</v>
      </c>
      <c r="G21" s="80">
        <v>1950</v>
      </c>
      <c r="H21" s="81">
        <v>2053</v>
      </c>
      <c r="I21" s="89"/>
      <c r="J21" s="6"/>
      <c r="K21" s="2"/>
      <c r="L21" s="2"/>
      <c r="M21" s="2"/>
      <c r="N21" s="2"/>
    </row>
    <row r="22" spans="1:14" ht="30" x14ac:dyDescent="0.25">
      <c r="A22" s="49" t="s">
        <v>143</v>
      </c>
      <c r="B22" s="44">
        <f>ROUND(6581, -1)</f>
        <v>6580</v>
      </c>
      <c r="C22" s="71">
        <f t="shared" si="0"/>
        <v>-0.38099717779868297</v>
      </c>
      <c r="D22" s="75">
        <f>ROUND(2459, -1)</f>
        <v>2460</v>
      </c>
      <c r="E22" s="86">
        <v>37</v>
      </c>
      <c r="F22" s="45">
        <v>1005</v>
      </c>
      <c r="G22" s="80">
        <v>1826</v>
      </c>
      <c r="H22" s="81">
        <v>1281</v>
      </c>
      <c r="I22" s="89"/>
      <c r="J22" s="6"/>
      <c r="K22" s="2"/>
      <c r="L22" s="2"/>
      <c r="M22" s="2"/>
      <c r="N22" s="2"/>
    </row>
    <row r="23" spans="1:14" x14ac:dyDescent="0.25">
      <c r="A23" s="49" t="s">
        <v>144</v>
      </c>
      <c r="B23" s="44">
        <f>ROUND(13807, -1)</f>
        <v>13810</v>
      </c>
      <c r="C23" s="71">
        <f t="shared" si="0"/>
        <v>1.0987841945288754</v>
      </c>
      <c r="D23" s="75">
        <f>ROUND(3576, -1)</f>
        <v>3580</v>
      </c>
      <c r="E23" s="86">
        <v>26</v>
      </c>
      <c r="F23" s="45">
        <v>4662</v>
      </c>
      <c r="G23" s="80">
        <v>3010</v>
      </c>
      <c r="H23" s="81">
        <v>2559</v>
      </c>
      <c r="I23" s="89"/>
      <c r="J23" s="6"/>
      <c r="K23" s="2"/>
      <c r="L23" s="2"/>
      <c r="M23" s="2"/>
      <c r="N23" s="2"/>
    </row>
    <row r="24" spans="1:14" ht="30" x14ac:dyDescent="0.25">
      <c r="A24" s="49" t="s">
        <v>145</v>
      </c>
      <c r="B24" s="44">
        <f>ROUND(87037, -1)</f>
        <v>87040</v>
      </c>
      <c r="C24" s="71">
        <f t="shared" si="0"/>
        <v>5.3026792179580013</v>
      </c>
      <c r="D24" s="75">
        <f>ROUND(49523, -1)</f>
        <v>49520</v>
      </c>
      <c r="E24" s="86">
        <v>57</v>
      </c>
      <c r="F24" s="45">
        <v>24945</v>
      </c>
      <c r="G24" s="80">
        <v>4584</v>
      </c>
      <c r="H24" s="81">
        <v>7985</v>
      </c>
      <c r="I24" s="89"/>
      <c r="J24" s="6"/>
      <c r="K24" s="2"/>
      <c r="L24" s="2"/>
      <c r="M24" s="2"/>
      <c r="N24" s="2"/>
    </row>
    <row r="25" spans="1:14" ht="30" x14ac:dyDescent="0.25">
      <c r="A25" s="49" t="s">
        <v>146</v>
      </c>
      <c r="B25" s="44">
        <f>ROUND(57682, -1)</f>
        <v>57680</v>
      </c>
      <c r="C25" s="71">
        <f t="shared" si="0"/>
        <v>-0.33731617647058826</v>
      </c>
      <c r="D25" s="75">
        <v>28070</v>
      </c>
      <c r="E25" s="86">
        <v>49</v>
      </c>
      <c r="F25" s="45">
        <v>19050</v>
      </c>
      <c r="G25" s="80">
        <v>3711</v>
      </c>
      <c r="H25" s="81">
        <v>6851</v>
      </c>
      <c r="I25" s="89"/>
      <c r="J25" s="6"/>
      <c r="K25" s="2"/>
      <c r="L25" s="2"/>
      <c r="M25" s="2"/>
      <c r="N25" s="2"/>
    </row>
    <row r="26" spans="1:14" x14ac:dyDescent="0.25">
      <c r="A26" s="49" t="s">
        <v>149</v>
      </c>
      <c r="B26" s="44">
        <f>ROUND(44427, -1)</f>
        <v>44430</v>
      </c>
      <c r="C26" s="71">
        <f t="shared" si="0"/>
        <v>-0.22971567267683773</v>
      </c>
      <c r="D26" s="75">
        <f>ROUND(20684, -1)</f>
        <v>20680</v>
      </c>
      <c r="E26" s="86">
        <v>47</v>
      </c>
      <c r="F26" s="45">
        <v>16380</v>
      </c>
      <c r="G26" s="80">
        <v>2437</v>
      </c>
      <c r="H26" s="81">
        <v>4926</v>
      </c>
      <c r="I26" s="89"/>
      <c r="J26" s="6"/>
      <c r="K26" s="2"/>
      <c r="L26" s="2"/>
      <c r="M26" s="2"/>
      <c r="N26" s="2"/>
    </row>
    <row r="27" spans="1:14" x14ac:dyDescent="0.25">
      <c r="A27" s="49" t="s">
        <v>150</v>
      </c>
      <c r="B27" s="44">
        <f>ROUND(20925, -1)</f>
        <v>20930</v>
      </c>
      <c r="C27" s="71">
        <f t="shared" si="0"/>
        <v>-0.52892189961737568</v>
      </c>
      <c r="D27" s="75">
        <f>ROUND(11584, -1)</f>
        <v>11580</v>
      </c>
      <c r="E27" s="86">
        <v>55</v>
      </c>
      <c r="F27" s="45">
        <v>6315</v>
      </c>
      <c r="G27" s="80">
        <v>609</v>
      </c>
      <c r="H27" s="81">
        <v>2417</v>
      </c>
      <c r="I27" s="89"/>
      <c r="J27" s="6"/>
      <c r="K27" s="2"/>
      <c r="L27" s="2"/>
      <c r="M27" s="2"/>
      <c r="N27" s="2"/>
    </row>
    <row r="28" spans="1:14" x14ac:dyDescent="0.25">
      <c r="A28" s="49" t="s">
        <v>151</v>
      </c>
      <c r="B28" s="44">
        <f>ROUND(18670, -1)</f>
        <v>18670</v>
      </c>
      <c r="C28" s="71">
        <f t="shared" si="0"/>
        <v>-0.10797897754419493</v>
      </c>
      <c r="D28" s="75">
        <f>ROUND(11665, -1)</f>
        <v>11670</v>
      </c>
      <c r="E28" s="86">
        <v>62</v>
      </c>
      <c r="F28" s="45">
        <v>5376</v>
      </c>
      <c r="G28" s="80">
        <v>391</v>
      </c>
      <c r="H28" s="81">
        <v>1238</v>
      </c>
      <c r="I28" s="89"/>
      <c r="J28" s="6"/>
      <c r="K28" s="2"/>
      <c r="L28" s="2"/>
      <c r="M28" s="2"/>
      <c r="N28" s="2"/>
    </row>
    <row r="29" spans="1:14" x14ac:dyDescent="0.25">
      <c r="A29" s="49" t="s">
        <v>152</v>
      </c>
      <c r="B29" s="44">
        <f>ROUND(2816, -1)</f>
        <v>2820</v>
      </c>
      <c r="C29" s="71">
        <f t="shared" si="0"/>
        <v>-0.84895554365291914</v>
      </c>
      <c r="D29" s="75">
        <f>ROUND(88, -1)</f>
        <v>90</v>
      </c>
      <c r="E29" s="86">
        <v>3</v>
      </c>
      <c r="F29" s="45">
        <v>2521</v>
      </c>
      <c r="G29" s="80">
        <v>12</v>
      </c>
      <c r="H29" s="81">
        <v>195</v>
      </c>
      <c r="I29" s="89"/>
      <c r="J29" s="6"/>
      <c r="K29" s="2"/>
      <c r="L29" s="2"/>
      <c r="M29" s="2"/>
      <c r="N29" s="2"/>
    </row>
    <row r="30" spans="1:14" x14ac:dyDescent="0.25">
      <c r="A30" s="49" t="s">
        <v>153</v>
      </c>
      <c r="B30" s="44">
        <f>ROUND(11874, -1)</f>
        <v>11870</v>
      </c>
      <c r="C30" s="71">
        <f t="shared" si="0"/>
        <v>3.2092198581560285</v>
      </c>
      <c r="D30" s="75">
        <f>ROUND(7732, -1)</f>
        <v>7730</v>
      </c>
      <c r="E30" s="86">
        <v>65</v>
      </c>
      <c r="F30" s="45">
        <v>3240</v>
      </c>
      <c r="G30" s="80">
        <v>378</v>
      </c>
      <c r="H30" s="81">
        <v>524</v>
      </c>
      <c r="I30" s="89"/>
      <c r="J30" s="6"/>
      <c r="K30" s="2"/>
      <c r="L30" s="2"/>
      <c r="M30" s="2"/>
      <c r="N30" s="2"/>
    </row>
    <row r="31" spans="1:14" x14ac:dyDescent="0.25">
      <c r="A31" s="49" t="s">
        <v>154</v>
      </c>
      <c r="B31" s="44">
        <f>ROUND(8049, -1)</f>
        <v>8050</v>
      </c>
      <c r="C31" s="71">
        <f t="shared" si="0"/>
        <v>-0.32181971356360572</v>
      </c>
      <c r="D31" s="75">
        <f>ROUND(5855, -1)</f>
        <v>5860</v>
      </c>
      <c r="E31" s="86">
        <v>73</v>
      </c>
      <c r="F31" s="45">
        <v>1554</v>
      </c>
      <c r="G31" s="80">
        <v>177</v>
      </c>
      <c r="H31" s="81">
        <v>463</v>
      </c>
      <c r="I31" s="89"/>
      <c r="J31" s="6"/>
      <c r="K31" s="2"/>
      <c r="L31" s="2"/>
      <c r="M31" s="2"/>
      <c r="N31" s="2"/>
    </row>
    <row r="32" spans="1:14" ht="15.75" thickBot="1" x14ac:dyDescent="0.3">
      <c r="A32" s="50" t="s">
        <v>155</v>
      </c>
      <c r="B32" s="46">
        <f>ROUND(6370, -1)</f>
        <v>6370</v>
      </c>
      <c r="C32" s="72">
        <f t="shared" si="0"/>
        <v>-0.20869565217391303</v>
      </c>
      <c r="D32" s="76">
        <f>ROUND(4719, -1)</f>
        <v>4720</v>
      </c>
      <c r="E32" s="87">
        <v>74</v>
      </c>
      <c r="F32" s="47">
        <v>1150</v>
      </c>
      <c r="G32" s="82">
        <v>170</v>
      </c>
      <c r="H32" s="83">
        <v>341</v>
      </c>
      <c r="I32" s="89"/>
      <c r="J32" s="6"/>
      <c r="K32" s="2"/>
      <c r="L32" s="2"/>
      <c r="M32" s="2"/>
      <c r="N32" s="2"/>
    </row>
    <row r="33" spans="1:17" x14ac:dyDescent="0.25">
      <c r="E33" s="4"/>
      <c r="F33" s="2"/>
      <c r="G33" s="2"/>
      <c r="H33" s="6"/>
      <c r="I33" s="4"/>
      <c r="J33" s="2"/>
      <c r="K33" s="2"/>
      <c r="L33" s="2"/>
      <c r="M33" s="2"/>
      <c r="N33" s="2"/>
    </row>
    <row r="34" spans="1:17" x14ac:dyDescent="0.25">
      <c r="A34" s="21" t="s">
        <v>673</v>
      </c>
      <c r="E34" s="4"/>
      <c r="F34" s="2"/>
      <c r="G34" s="2"/>
      <c r="H34" s="2"/>
      <c r="I34" s="2"/>
      <c r="J34" s="2"/>
      <c r="K34" s="2"/>
      <c r="L34" s="2"/>
      <c r="M34" s="2"/>
      <c r="N34" s="2"/>
    </row>
    <row r="35" spans="1:17" x14ac:dyDescent="0.25">
      <c r="A35" s="21" t="s">
        <v>225</v>
      </c>
      <c r="F35" s="2"/>
      <c r="G35" s="2"/>
      <c r="H35" s="2"/>
      <c r="I35" s="2"/>
      <c r="J35" s="2"/>
      <c r="K35" s="2"/>
      <c r="L35" s="2"/>
      <c r="M35" s="2"/>
      <c r="N35" s="2"/>
    </row>
    <row r="36" spans="1:17" x14ac:dyDescent="0.25">
      <c r="A36" s="21" t="s">
        <v>226</v>
      </c>
      <c r="F36" s="2"/>
      <c r="G36" s="2"/>
      <c r="H36" s="2"/>
      <c r="I36" s="2"/>
      <c r="J36" s="2"/>
      <c r="K36" s="2"/>
      <c r="L36" s="2"/>
      <c r="M36" s="2"/>
      <c r="N36" s="2"/>
    </row>
    <row r="37" spans="1:17" x14ac:dyDescent="0.25">
      <c r="F37" s="2"/>
      <c r="G37" s="2"/>
      <c r="H37" s="2"/>
      <c r="I37" s="2"/>
      <c r="J37" s="2"/>
      <c r="K37" s="2"/>
      <c r="L37" s="2"/>
      <c r="M37" s="2"/>
      <c r="N37" s="2"/>
    </row>
    <row r="38" spans="1:17" x14ac:dyDescent="0.25">
      <c r="A38" s="2"/>
      <c r="F38" s="2"/>
      <c r="G38" s="2"/>
      <c r="H38" s="2"/>
      <c r="I38" s="2"/>
      <c r="J38" s="2"/>
      <c r="K38" s="2"/>
      <c r="L38" s="2"/>
      <c r="M38" s="2"/>
      <c r="N38" s="2"/>
    </row>
    <row r="39" spans="1:17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5" spans="1:17" ht="16.5" x14ac:dyDescent="0.25">
      <c r="A45" s="3"/>
    </row>
    <row r="46" spans="1:17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25">
      <c r="B49" s="2"/>
      <c r="C49" s="2"/>
      <c r="D49" s="2"/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25">
      <c r="B50" s="2"/>
      <c r="C50" s="2"/>
      <c r="D50" s="2"/>
      <c r="E50" s="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25">
      <c r="B51" s="2"/>
      <c r="C51" s="2"/>
      <c r="D51" s="2"/>
      <c r="E51" s="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25">
      <c r="B52" s="2"/>
      <c r="C52" s="2"/>
      <c r="D52" s="2"/>
      <c r="E52" s="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25">
      <c r="B53" s="2"/>
      <c r="C53" s="2"/>
      <c r="D53" s="2"/>
      <c r="E53" s="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x14ac:dyDescent="0.25">
      <c r="B54" s="2"/>
      <c r="C54" s="2"/>
      <c r="D54" s="2"/>
      <c r="E54" s="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x14ac:dyDescent="0.25">
      <c r="B55" s="2"/>
      <c r="C55" s="2"/>
      <c r="D55" s="2"/>
      <c r="E55" s="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x14ac:dyDescent="0.25">
      <c r="B56" s="2"/>
      <c r="C56" s="2"/>
      <c r="D56" s="2"/>
      <c r="E56" s="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x14ac:dyDescent="0.25">
      <c r="B57" s="2"/>
      <c r="C57" s="2"/>
      <c r="D57" s="2"/>
      <c r="E57" s="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x14ac:dyDescent="0.25">
      <c r="B58" s="2"/>
      <c r="C58" s="2"/>
      <c r="D58" s="2"/>
      <c r="E58" s="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x14ac:dyDescent="0.25">
      <c r="B59" s="2"/>
      <c r="C59" s="2"/>
      <c r="D59" s="2"/>
      <c r="E59" s="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x14ac:dyDescent="0.25">
      <c r="B60" s="2"/>
      <c r="C60" s="2"/>
      <c r="D60" s="2"/>
      <c r="E60" s="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x14ac:dyDescent="0.25">
      <c r="B61" s="2"/>
      <c r="C61" s="2"/>
      <c r="D61" s="2"/>
      <c r="E61" s="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x14ac:dyDescent="0.25">
      <c r="B62" s="2"/>
      <c r="C62" s="2"/>
      <c r="D62" s="2"/>
      <c r="E62" s="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x14ac:dyDescent="0.25">
      <c r="B63" s="2"/>
      <c r="C63" s="2"/>
      <c r="D63" s="2"/>
      <c r="E63" s="2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x14ac:dyDescent="0.25"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x14ac:dyDescent="0.25"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x14ac:dyDescent="0.25"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x14ac:dyDescent="0.25"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x14ac:dyDescent="0.25"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x14ac:dyDescent="0.25"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x14ac:dyDescent="0.25"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x14ac:dyDescent="0.25"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x14ac:dyDescent="0.25"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x14ac:dyDescent="0.25"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x14ac:dyDescent="0.25"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x14ac:dyDescent="0.25"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x14ac:dyDescent="0.25"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5" sqref="E5"/>
    </sheetView>
  </sheetViews>
  <sheetFormatPr baseColWidth="10" defaultRowHeight="15" x14ac:dyDescent="0.25"/>
  <cols>
    <col min="1" max="1" width="36.5703125" customWidth="1"/>
    <col min="2" max="2" width="14.7109375" bestFit="1" customWidth="1"/>
    <col min="4" max="4" width="14.28515625" customWidth="1"/>
  </cols>
  <sheetData>
    <row r="1" spans="1:9" ht="16.5" x14ac:dyDescent="0.25">
      <c r="A1" s="3" t="s">
        <v>722</v>
      </c>
    </row>
    <row r="2" spans="1:9" s="20" customFormat="1" ht="15.75" thickBot="1" x14ac:dyDescent="0.3"/>
    <row r="3" spans="1:9" s="20" customFormat="1" ht="39.6" customHeight="1" x14ac:dyDescent="0.25">
      <c r="A3" s="287" t="s">
        <v>740</v>
      </c>
      <c r="B3" s="289" t="s">
        <v>741</v>
      </c>
      <c r="C3" s="290"/>
      <c r="D3" s="290"/>
      <c r="E3" s="291"/>
    </row>
    <row r="4" spans="1:9" ht="64.5" thickBot="1" x14ac:dyDescent="0.3">
      <c r="A4" s="288"/>
      <c r="B4" s="276" t="s">
        <v>186</v>
      </c>
      <c r="C4" s="271" t="s">
        <v>674</v>
      </c>
      <c r="D4" s="271" t="s">
        <v>742</v>
      </c>
      <c r="E4" s="272" t="s">
        <v>743</v>
      </c>
    </row>
    <row r="5" spans="1:9" s="20" customFormat="1" ht="26.25" x14ac:dyDescent="0.25">
      <c r="A5" s="273" t="s">
        <v>187</v>
      </c>
      <c r="B5" s="277">
        <v>79</v>
      </c>
      <c r="C5" s="278">
        <v>90</v>
      </c>
      <c r="D5" s="278">
        <v>74</v>
      </c>
      <c r="E5" s="279">
        <v>51</v>
      </c>
    </row>
    <row r="6" spans="1:9" ht="26.25" x14ac:dyDescent="0.25">
      <c r="A6" s="274" t="s">
        <v>236</v>
      </c>
      <c r="B6" s="280">
        <v>14</v>
      </c>
      <c r="C6" s="24">
        <v>7</v>
      </c>
      <c r="D6" s="24">
        <v>18</v>
      </c>
      <c r="E6" s="268">
        <v>31</v>
      </c>
    </row>
    <row r="7" spans="1:9" ht="26.25" x14ac:dyDescent="0.25">
      <c r="A7" s="274" t="s">
        <v>156</v>
      </c>
      <c r="B7" s="281">
        <v>4</v>
      </c>
      <c r="C7" s="24">
        <v>1</v>
      </c>
      <c r="D7" s="24">
        <v>5</v>
      </c>
      <c r="E7" s="268">
        <v>11</v>
      </c>
      <c r="F7" s="19"/>
      <c r="G7" s="19"/>
      <c r="H7" s="19"/>
      <c r="I7" s="19"/>
    </row>
    <row r="8" spans="1:9" ht="27" thickBot="1" x14ac:dyDescent="0.3">
      <c r="A8" s="275" t="s">
        <v>158</v>
      </c>
      <c r="B8" s="282">
        <v>3</v>
      </c>
      <c r="C8" s="269">
        <v>2</v>
      </c>
      <c r="D8" s="269">
        <v>3</v>
      </c>
      <c r="E8" s="270">
        <v>7</v>
      </c>
      <c r="F8" s="7"/>
      <c r="H8" s="7"/>
    </row>
    <row r="9" spans="1:9" x14ac:dyDescent="0.25">
      <c r="F9" s="7"/>
      <c r="H9" s="7"/>
    </row>
    <row r="10" spans="1:9" ht="45" x14ac:dyDescent="0.25">
      <c r="A10" s="22" t="s">
        <v>651</v>
      </c>
      <c r="B10" s="2"/>
      <c r="C10" s="2"/>
      <c r="D10" s="2"/>
      <c r="E10" s="2"/>
      <c r="F10" s="7"/>
      <c r="H10" s="7"/>
    </row>
    <row r="11" spans="1:9" ht="22.5" x14ac:dyDescent="0.25">
      <c r="A11" s="22" t="s">
        <v>227</v>
      </c>
      <c r="B11" s="2"/>
      <c r="C11" s="2"/>
      <c r="D11" s="2"/>
      <c r="E11" s="2"/>
      <c r="F11" s="7"/>
      <c r="H11" s="7"/>
    </row>
    <row r="12" spans="1:9" ht="33.75" x14ac:dyDescent="0.25">
      <c r="A12" s="22" t="s">
        <v>228</v>
      </c>
      <c r="B12" s="6"/>
      <c r="C12" s="6"/>
      <c r="D12" s="6"/>
      <c r="E12" s="6"/>
      <c r="F12" s="6"/>
      <c r="G12" s="6"/>
      <c r="H12" s="6"/>
    </row>
    <row r="13" spans="1:9" x14ac:dyDescent="0.25">
      <c r="A13" s="20"/>
      <c r="B13" s="20"/>
      <c r="C13" s="20"/>
      <c r="D13" s="20"/>
      <c r="E13" s="20"/>
    </row>
    <row r="14" spans="1:9" x14ac:dyDescent="0.25">
      <c r="A14" s="20"/>
      <c r="B14" s="20"/>
      <c r="C14" s="20"/>
      <c r="D14" s="20"/>
      <c r="E14" s="20"/>
    </row>
    <row r="15" spans="1:9" x14ac:dyDescent="0.25">
      <c r="A15" s="20"/>
      <c r="B15" s="20"/>
      <c r="C15" s="20"/>
      <c r="D15" s="20"/>
      <c r="E15" s="20"/>
    </row>
    <row r="16" spans="1:9" x14ac:dyDescent="0.25">
      <c r="A16" s="20"/>
      <c r="B16" s="20"/>
      <c r="C16" s="20"/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5"/>
    </row>
    <row r="24" spans="1:5" x14ac:dyDescent="0.25">
      <c r="A24" s="23"/>
    </row>
  </sheetData>
  <sortState ref="A4:C17">
    <sortCondition ref="C4"/>
  </sortState>
  <mergeCells count="2">
    <mergeCell ref="A3:A4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/>
  </sheetViews>
  <sheetFormatPr baseColWidth="10" defaultRowHeight="15" x14ac:dyDescent="0.25"/>
  <cols>
    <col min="1" max="1" width="31.7109375" customWidth="1"/>
    <col min="2" max="2" width="10.140625" customWidth="1"/>
    <col min="3" max="3" width="14.140625" style="20" customWidth="1"/>
    <col min="4" max="4" width="10.140625" customWidth="1"/>
    <col min="5" max="5" width="13.85546875" style="20" customWidth="1"/>
    <col min="6" max="6" width="10.140625" customWidth="1"/>
    <col min="7" max="7" width="11.5703125" style="20" customWidth="1"/>
    <col min="8" max="8" width="10.140625" customWidth="1"/>
    <col min="9" max="10" width="10.140625" style="20" customWidth="1"/>
    <col min="11" max="11" width="10.140625" customWidth="1"/>
    <col min="12" max="12" width="12.85546875" bestFit="1" customWidth="1"/>
    <col min="13" max="13" width="16.28515625" customWidth="1"/>
  </cols>
  <sheetData>
    <row r="1" spans="1:19" ht="16.5" x14ac:dyDescent="0.25">
      <c r="A1" s="3" t="s">
        <v>721</v>
      </c>
    </row>
    <row r="3" spans="1:19" s="20" customFormat="1" x14ac:dyDescent="0.25">
      <c r="A3" s="292" t="s">
        <v>237</v>
      </c>
      <c r="B3" s="295" t="s">
        <v>657</v>
      </c>
      <c r="C3" s="295"/>
      <c r="D3" s="296" t="s">
        <v>658</v>
      </c>
      <c r="E3" s="296"/>
      <c r="F3" s="296"/>
      <c r="G3" s="296"/>
      <c r="H3" s="296"/>
      <c r="I3" s="296"/>
      <c r="J3" s="296"/>
      <c r="K3" s="296"/>
    </row>
    <row r="4" spans="1:19" ht="32.1" customHeight="1" x14ac:dyDescent="0.25">
      <c r="A4" s="293"/>
      <c r="B4" s="295"/>
      <c r="C4" s="295"/>
      <c r="D4" s="297" t="s">
        <v>659</v>
      </c>
      <c r="E4" s="297"/>
      <c r="F4" s="297" t="s">
        <v>660</v>
      </c>
      <c r="G4" s="297"/>
      <c r="H4" s="297" t="s">
        <v>661</v>
      </c>
      <c r="I4" s="297"/>
      <c r="J4" s="297" t="s">
        <v>156</v>
      </c>
      <c r="K4" s="297"/>
      <c r="L4" s="20"/>
      <c r="M4" s="20"/>
      <c r="O4" s="20"/>
      <c r="P4" s="20"/>
      <c r="Q4" s="20"/>
      <c r="R4" s="20"/>
      <c r="S4" s="20"/>
    </row>
    <row r="5" spans="1:19" s="20" customFormat="1" x14ac:dyDescent="0.25">
      <c r="A5" s="294"/>
      <c r="B5" s="165" t="s">
        <v>656</v>
      </c>
      <c r="C5" s="165" t="s">
        <v>655</v>
      </c>
      <c r="D5" s="166" t="s">
        <v>656</v>
      </c>
      <c r="E5" s="166" t="s">
        <v>655</v>
      </c>
      <c r="F5" s="166" t="s">
        <v>656</v>
      </c>
      <c r="G5" s="166" t="s">
        <v>655</v>
      </c>
      <c r="H5" s="166" t="s">
        <v>656</v>
      </c>
      <c r="I5" s="166" t="s">
        <v>655</v>
      </c>
      <c r="J5" s="166" t="s">
        <v>656</v>
      </c>
      <c r="K5" s="166" t="s">
        <v>655</v>
      </c>
    </row>
    <row r="6" spans="1:19" x14ac:dyDescent="0.25">
      <c r="A6" s="132" t="s">
        <v>652</v>
      </c>
      <c r="B6" s="136">
        <v>98</v>
      </c>
      <c r="C6" s="133">
        <v>2639370</v>
      </c>
      <c r="D6" s="137">
        <v>79</v>
      </c>
      <c r="E6" s="135">
        <v>2128100</v>
      </c>
      <c r="F6" s="137">
        <v>14</v>
      </c>
      <c r="G6" s="135">
        <v>380450</v>
      </c>
      <c r="H6" s="137">
        <v>2</v>
      </c>
      <c r="I6" s="135">
        <v>56200</v>
      </c>
      <c r="J6" s="137">
        <v>3</v>
      </c>
      <c r="K6" s="135">
        <v>74620</v>
      </c>
      <c r="L6" s="20"/>
      <c r="M6" s="6"/>
      <c r="O6" s="20"/>
      <c r="P6" s="20"/>
      <c r="Q6" s="20"/>
      <c r="R6" s="20"/>
      <c r="S6" s="20"/>
    </row>
    <row r="7" spans="1:19" x14ac:dyDescent="0.25">
      <c r="A7" s="132" t="s">
        <v>653</v>
      </c>
      <c r="B7" s="132">
        <v>1.5</v>
      </c>
      <c r="C7" s="133">
        <v>50300</v>
      </c>
      <c r="D7" s="134" t="s">
        <v>157</v>
      </c>
      <c r="E7" s="134">
        <v>0</v>
      </c>
      <c r="F7" s="134" t="s">
        <v>157</v>
      </c>
      <c r="G7" s="134">
        <v>0</v>
      </c>
      <c r="H7" s="137">
        <v>1</v>
      </c>
      <c r="I7" s="135">
        <v>23890</v>
      </c>
      <c r="J7" s="134">
        <v>0.5</v>
      </c>
      <c r="K7" s="135">
        <v>26410</v>
      </c>
      <c r="L7" s="20"/>
      <c r="M7" s="6"/>
      <c r="O7" s="20"/>
      <c r="P7" s="20"/>
      <c r="Q7" s="20"/>
      <c r="R7" s="20"/>
      <c r="S7" s="20"/>
    </row>
    <row r="8" spans="1:19" x14ac:dyDescent="0.25">
      <c r="A8" s="132" t="s">
        <v>16</v>
      </c>
      <c r="B8" s="132">
        <v>0.5</v>
      </c>
      <c r="C8" s="133">
        <v>7030</v>
      </c>
      <c r="D8" s="134" t="s">
        <v>157</v>
      </c>
      <c r="E8" s="134">
        <v>0</v>
      </c>
      <c r="F8" s="134" t="s">
        <v>157</v>
      </c>
      <c r="G8" s="134">
        <v>0</v>
      </c>
      <c r="H8" s="134" t="s">
        <v>157</v>
      </c>
      <c r="I8" s="134">
        <v>0</v>
      </c>
      <c r="J8" s="134">
        <v>0.5</v>
      </c>
      <c r="K8" s="135">
        <v>7030</v>
      </c>
      <c r="L8" s="20"/>
      <c r="M8" s="6"/>
      <c r="O8" s="20"/>
      <c r="P8" s="20"/>
      <c r="Q8" s="20"/>
      <c r="R8" s="20"/>
      <c r="S8" s="20"/>
    </row>
    <row r="9" spans="1:19" x14ac:dyDescent="0.25">
      <c r="A9" s="20"/>
      <c r="B9" s="20"/>
      <c r="D9" s="20"/>
      <c r="F9" s="20"/>
      <c r="H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L10" s="20"/>
      <c r="M10" s="20"/>
      <c r="N10" s="20"/>
      <c r="O10" s="20"/>
      <c r="P10" s="20"/>
      <c r="Q10" s="20"/>
      <c r="R10" s="20"/>
      <c r="S10" s="20"/>
    </row>
    <row r="11" spans="1:19" ht="45" x14ac:dyDescent="0.25">
      <c r="A11" s="22" t="s">
        <v>749</v>
      </c>
      <c r="L11" s="20"/>
      <c r="M11" s="20"/>
      <c r="N11" s="20"/>
      <c r="O11" s="20"/>
      <c r="P11" s="20"/>
      <c r="Q11" s="20"/>
      <c r="R11" s="20"/>
      <c r="S11" s="20"/>
    </row>
    <row r="12" spans="1:19" ht="22.5" x14ac:dyDescent="0.25">
      <c r="A12" s="22" t="s">
        <v>229</v>
      </c>
    </row>
    <row r="13" spans="1:19" ht="45" x14ac:dyDescent="0.25">
      <c r="A13" s="22" t="s">
        <v>179</v>
      </c>
      <c r="B13" s="6"/>
      <c r="C13" s="6"/>
    </row>
    <row r="14" spans="1:19" x14ac:dyDescent="0.25">
      <c r="B14" s="4"/>
      <c r="C14" s="4"/>
      <c r="D14" s="4"/>
      <c r="E14" s="4"/>
    </row>
    <row r="19" spans="1:2" x14ac:dyDescent="0.25">
      <c r="A19" s="20"/>
      <c r="B19" s="20"/>
    </row>
    <row r="20" spans="1:2" x14ac:dyDescent="0.25">
      <c r="A20" s="20"/>
      <c r="B20" s="20"/>
    </row>
    <row r="21" spans="1:2" x14ac:dyDescent="0.25">
      <c r="A21" s="20"/>
      <c r="B21" s="20"/>
    </row>
    <row r="22" spans="1:2" x14ac:dyDescent="0.25">
      <c r="A22" s="20"/>
      <c r="B22" s="20"/>
    </row>
    <row r="23" spans="1:2" x14ac:dyDescent="0.25">
      <c r="A23" s="20"/>
      <c r="B23" s="20"/>
    </row>
    <row r="24" spans="1:2" x14ac:dyDescent="0.25">
      <c r="A24" s="20"/>
      <c r="B24" s="20"/>
    </row>
    <row r="25" spans="1:2" x14ac:dyDescent="0.25">
      <c r="A25" s="20"/>
      <c r="B25" s="20"/>
    </row>
    <row r="26" spans="1:2" x14ac:dyDescent="0.25">
      <c r="A26" s="20"/>
      <c r="B26" s="20"/>
    </row>
    <row r="27" spans="1:2" x14ac:dyDescent="0.25">
      <c r="A27" s="20"/>
      <c r="B27" s="20"/>
    </row>
    <row r="28" spans="1:2" x14ac:dyDescent="0.25">
      <c r="A28" s="20"/>
      <c r="B28" s="20"/>
    </row>
    <row r="29" spans="1:2" x14ac:dyDescent="0.25">
      <c r="A29" s="20"/>
      <c r="B29" s="20"/>
    </row>
    <row r="30" spans="1:2" x14ac:dyDescent="0.25">
      <c r="A30" s="20"/>
      <c r="B30" s="20"/>
    </row>
    <row r="31" spans="1:2" x14ac:dyDescent="0.25">
      <c r="A31" s="20"/>
      <c r="B31" s="20"/>
    </row>
    <row r="32" spans="1:2" x14ac:dyDescent="0.25">
      <c r="A32" s="20"/>
      <c r="B32" s="20"/>
    </row>
    <row r="33" spans="1:2" x14ac:dyDescent="0.25">
      <c r="A33" s="20"/>
      <c r="B33" s="20"/>
    </row>
    <row r="34" spans="1:2" x14ac:dyDescent="0.25">
      <c r="A34" s="20"/>
      <c r="B34" s="20"/>
    </row>
  </sheetData>
  <mergeCells count="7">
    <mergeCell ref="A3:A5"/>
    <mergeCell ref="B3:C4"/>
    <mergeCell ref="D3:K3"/>
    <mergeCell ref="D4:E4"/>
    <mergeCell ref="J4:K4"/>
    <mergeCell ref="H4:I4"/>
    <mergeCell ref="F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zoomScaleNormal="100" workbookViewId="0"/>
  </sheetViews>
  <sheetFormatPr baseColWidth="10" defaultColWidth="11.42578125" defaultRowHeight="15" x14ac:dyDescent="0.25"/>
  <cols>
    <col min="1" max="1" width="45.85546875" style="10" customWidth="1"/>
    <col min="2" max="2" width="16.28515625" style="10" customWidth="1"/>
    <col min="3" max="3" width="16.85546875" style="10" customWidth="1"/>
    <col min="4" max="4" width="14.28515625" style="10" customWidth="1"/>
    <col min="5" max="16384" width="11.42578125" style="10"/>
  </cols>
  <sheetData>
    <row r="1" spans="1:5" ht="16.5" x14ac:dyDescent="0.25">
      <c r="A1" s="3" t="s">
        <v>732</v>
      </c>
    </row>
    <row r="2" spans="1:5" ht="15.75" thickBot="1" x14ac:dyDescent="0.3"/>
    <row r="3" spans="1:5" ht="36.6" customHeight="1" x14ac:dyDescent="0.25">
      <c r="A3" s="300" t="s">
        <v>182</v>
      </c>
      <c r="B3" s="298" t="s">
        <v>589</v>
      </c>
      <c r="C3" s="299"/>
      <c r="D3" s="298" t="s">
        <v>235</v>
      </c>
      <c r="E3" s="299"/>
    </row>
    <row r="4" spans="1:5" ht="45.75" thickBot="1" x14ac:dyDescent="0.3">
      <c r="A4" s="301"/>
      <c r="B4" s="251" t="s">
        <v>219</v>
      </c>
      <c r="C4" s="252" t="s">
        <v>220</v>
      </c>
      <c r="D4" s="251" t="s">
        <v>219</v>
      </c>
      <c r="E4" s="252" t="s">
        <v>220</v>
      </c>
    </row>
    <row r="5" spans="1:5" x14ac:dyDescent="0.25">
      <c r="A5" s="255" t="s">
        <v>160</v>
      </c>
      <c r="B5" s="259">
        <v>225950</v>
      </c>
      <c r="C5" s="260">
        <v>219010</v>
      </c>
      <c r="D5" s="259">
        <v>16</v>
      </c>
      <c r="E5" s="260">
        <v>15</v>
      </c>
    </row>
    <row r="6" spans="1:5" x14ac:dyDescent="0.25">
      <c r="A6" s="256" t="s">
        <v>188</v>
      </c>
      <c r="B6" s="261">
        <v>109360</v>
      </c>
      <c r="C6" s="262">
        <v>106770</v>
      </c>
      <c r="D6" s="261">
        <v>25</v>
      </c>
      <c r="E6" s="262">
        <v>23.918470289646795</v>
      </c>
    </row>
    <row r="7" spans="1:5" x14ac:dyDescent="0.25">
      <c r="A7" s="256" t="s">
        <v>189</v>
      </c>
      <c r="B7" s="261">
        <v>140520</v>
      </c>
      <c r="C7" s="262">
        <v>135620</v>
      </c>
      <c r="D7" s="261">
        <v>33</v>
      </c>
      <c r="E7" s="262">
        <v>32.649110233928759</v>
      </c>
    </row>
    <row r="8" spans="1:5" x14ac:dyDescent="0.25">
      <c r="A8" s="256" t="s">
        <v>190</v>
      </c>
      <c r="B8" s="261">
        <v>131870</v>
      </c>
      <c r="C8" s="262">
        <v>124800</v>
      </c>
      <c r="D8" s="261">
        <v>39</v>
      </c>
      <c r="E8" s="262">
        <v>38.260097538723016</v>
      </c>
    </row>
    <row r="9" spans="1:5" x14ac:dyDescent="0.25">
      <c r="A9" s="256" t="s">
        <v>191</v>
      </c>
      <c r="B9" s="261">
        <v>225930</v>
      </c>
      <c r="C9" s="262">
        <v>201140</v>
      </c>
      <c r="D9" s="261">
        <v>52</v>
      </c>
      <c r="E9" s="262">
        <v>49.911251626267727</v>
      </c>
    </row>
    <row r="10" spans="1:5" x14ac:dyDescent="0.25">
      <c r="A10" s="256" t="s">
        <v>193</v>
      </c>
      <c r="B10" s="261">
        <v>221120</v>
      </c>
      <c r="C10" s="262">
        <v>216440</v>
      </c>
      <c r="D10" s="261">
        <v>44</v>
      </c>
      <c r="E10" s="262">
        <v>43.696668724579759</v>
      </c>
    </row>
    <row r="11" spans="1:5" x14ac:dyDescent="0.25">
      <c r="A11" s="256" t="s">
        <v>192</v>
      </c>
      <c r="B11" s="261">
        <v>172080</v>
      </c>
      <c r="C11" s="262">
        <v>132490</v>
      </c>
      <c r="D11" s="261">
        <v>45</v>
      </c>
      <c r="E11" s="262">
        <v>46.15413556884625</v>
      </c>
    </row>
    <row r="12" spans="1:5" x14ac:dyDescent="0.25">
      <c r="A12" s="256" t="s">
        <v>194</v>
      </c>
      <c r="B12" s="261">
        <v>761420</v>
      </c>
      <c r="C12" s="262">
        <v>745970</v>
      </c>
      <c r="D12" s="261">
        <v>45</v>
      </c>
      <c r="E12" s="262">
        <v>43.919715729446537</v>
      </c>
    </row>
    <row r="13" spans="1:5" x14ac:dyDescent="0.25">
      <c r="A13" s="256" t="s">
        <v>159</v>
      </c>
      <c r="B13" s="261">
        <v>703570</v>
      </c>
      <c r="C13" s="262">
        <v>703570</v>
      </c>
      <c r="D13" s="261">
        <v>65</v>
      </c>
      <c r="E13" s="262">
        <v>64.583235803030092</v>
      </c>
    </row>
    <row r="14" spans="1:5" x14ac:dyDescent="0.25">
      <c r="A14" s="257" t="s">
        <v>662</v>
      </c>
      <c r="B14" s="263">
        <v>2691820</v>
      </c>
      <c r="C14" s="264">
        <v>2585810</v>
      </c>
      <c r="D14" s="263">
        <v>41</v>
      </c>
      <c r="E14" s="264">
        <v>40</v>
      </c>
    </row>
    <row r="15" spans="1:5" ht="15.75" thickBot="1" x14ac:dyDescent="0.3">
      <c r="A15" s="258" t="s">
        <v>180</v>
      </c>
      <c r="B15" s="265">
        <v>4880</v>
      </c>
      <c r="C15" s="266">
        <v>4880</v>
      </c>
      <c r="D15" s="265"/>
      <c r="E15" s="267"/>
    </row>
    <row r="17" spans="1:1" ht="67.5" x14ac:dyDescent="0.25">
      <c r="A17" s="22" t="s">
        <v>243</v>
      </c>
    </row>
    <row r="18" spans="1:1" ht="22.5" x14ac:dyDescent="0.25">
      <c r="A18" s="22" t="s">
        <v>244</v>
      </c>
    </row>
    <row r="19" spans="1:1" ht="56.25" x14ac:dyDescent="0.25">
      <c r="A19" s="22" t="s">
        <v>245</v>
      </c>
    </row>
  </sheetData>
  <mergeCells count="3">
    <mergeCell ref="B3:C3"/>
    <mergeCell ref="D3:E3"/>
    <mergeCell ref="A3:A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61" workbookViewId="0">
      <selection activeCell="A9" sqref="A9"/>
    </sheetView>
  </sheetViews>
  <sheetFormatPr baseColWidth="10" defaultColWidth="11.42578125" defaultRowHeight="15" x14ac:dyDescent="0.25"/>
  <cols>
    <col min="1" max="1" width="34.28515625" style="10" customWidth="1"/>
    <col min="2" max="2" width="56.5703125" style="10" customWidth="1"/>
    <col min="3" max="3" width="34.5703125" style="10" customWidth="1"/>
    <col min="4" max="16384" width="11.42578125" style="10"/>
  </cols>
  <sheetData>
    <row r="1" spans="1:7" ht="16.5" x14ac:dyDescent="0.25">
      <c r="A1" s="3" t="s">
        <v>720</v>
      </c>
    </row>
    <row r="2" spans="1:7" ht="15.75" thickBot="1" x14ac:dyDescent="0.3"/>
    <row r="3" spans="1:7" ht="30.75" thickBot="1" x14ac:dyDescent="0.3">
      <c r="A3" s="91" t="s">
        <v>21</v>
      </c>
      <c r="B3" s="208" t="s">
        <v>22</v>
      </c>
      <c r="C3" s="69" t="s">
        <v>235</v>
      </c>
    </row>
    <row r="4" spans="1:7" x14ac:dyDescent="0.25">
      <c r="A4" s="248">
        <v>75</v>
      </c>
      <c r="B4" s="174" t="s">
        <v>98</v>
      </c>
      <c r="C4" s="200">
        <v>113.6</v>
      </c>
    </row>
    <row r="5" spans="1:7" x14ac:dyDescent="0.25">
      <c r="A5" s="249">
        <v>93</v>
      </c>
      <c r="B5" s="130" t="s">
        <v>116</v>
      </c>
      <c r="C5" s="186">
        <v>79.7</v>
      </c>
    </row>
    <row r="6" spans="1:7" x14ac:dyDescent="0.25">
      <c r="A6" s="249">
        <v>973</v>
      </c>
      <c r="B6" s="130" t="s">
        <v>121</v>
      </c>
      <c r="C6" s="186">
        <v>76</v>
      </c>
    </row>
    <row r="7" spans="1:7" x14ac:dyDescent="0.25">
      <c r="A7" s="249">
        <v>66</v>
      </c>
      <c r="B7" s="130" t="s">
        <v>89</v>
      </c>
      <c r="C7" s="186">
        <v>74.599999999999994</v>
      </c>
      <c r="G7" s="95"/>
    </row>
    <row r="8" spans="1:7" x14ac:dyDescent="0.25">
      <c r="A8" s="249">
        <v>976</v>
      </c>
      <c r="B8" s="130" t="s">
        <v>123</v>
      </c>
      <c r="C8" s="186">
        <v>58.8</v>
      </c>
      <c r="G8" s="95"/>
    </row>
    <row r="9" spans="1:7" x14ac:dyDescent="0.25">
      <c r="A9" s="249">
        <v>95</v>
      </c>
      <c r="B9" s="130" t="s">
        <v>118</v>
      </c>
      <c r="C9" s="186">
        <v>57.2</v>
      </c>
    </row>
    <row r="10" spans="1:7" x14ac:dyDescent="0.25">
      <c r="A10" s="249">
        <v>971</v>
      </c>
      <c r="B10" s="130" t="s">
        <v>119</v>
      </c>
      <c r="C10" s="186">
        <v>54.9</v>
      </c>
    </row>
    <row r="11" spans="1:7" x14ac:dyDescent="0.25">
      <c r="A11" s="249" t="s">
        <v>238</v>
      </c>
      <c r="B11" s="130" t="s">
        <v>28</v>
      </c>
      <c r="C11" s="186">
        <v>53.8</v>
      </c>
    </row>
    <row r="12" spans="1:7" x14ac:dyDescent="0.25">
      <c r="A12" s="249">
        <v>94</v>
      </c>
      <c r="B12" s="130" t="s">
        <v>117</v>
      </c>
      <c r="C12" s="186">
        <v>52.1</v>
      </c>
    </row>
    <row r="13" spans="1:7" x14ac:dyDescent="0.25">
      <c r="A13" s="249">
        <v>77</v>
      </c>
      <c r="B13" s="130" t="s">
        <v>100</v>
      </c>
      <c r="C13" s="186">
        <v>50.8</v>
      </c>
    </row>
    <row r="14" spans="1:7" x14ac:dyDescent="0.25">
      <c r="A14" s="249">
        <v>91</v>
      </c>
      <c r="B14" s="130" t="s">
        <v>114</v>
      </c>
      <c r="C14" s="186">
        <v>50</v>
      </c>
    </row>
    <row r="15" spans="1:7" x14ac:dyDescent="0.25">
      <c r="A15" s="249">
        <v>13</v>
      </c>
      <c r="B15" s="130" t="s">
        <v>35</v>
      </c>
      <c r="C15" s="186">
        <v>49.8</v>
      </c>
    </row>
    <row r="16" spans="1:7" x14ac:dyDescent="0.25">
      <c r="A16" s="249">
        <v>59</v>
      </c>
      <c r="B16" s="130" t="s">
        <v>82</v>
      </c>
      <c r="C16" s="186">
        <v>49.3</v>
      </c>
    </row>
    <row r="17" spans="1:3" x14ac:dyDescent="0.25">
      <c r="A17" s="249" t="s">
        <v>17</v>
      </c>
      <c r="B17" s="130" t="s">
        <v>51</v>
      </c>
      <c r="C17" s="186">
        <v>46.1</v>
      </c>
    </row>
    <row r="18" spans="1:3" x14ac:dyDescent="0.25">
      <c r="A18" s="249">
        <v>69</v>
      </c>
      <c r="B18" s="130" t="s">
        <v>92</v>
      </c>
      <c r="C18" s="186">
        <v>44.4</v>
      </c>
    </row>
    <row r="19" spans="1:3" x14ac:dyDescent="0.25">
      <c r="A19" s="249">
        <v>74</v>
      </c>
      <c r="B19" s="130" t="s">
        <v>97</v>
      </c>
      <c r="C19" s="186">
        <v>43.8</v>
      </c>
    </row>
    <row r="20" spans="1:3" x14ac:dyDescent="0.25">
      <c r="A20" s="249">
        <v>68</v>
      </c>
      <c r="B20" s="130" t="s">
        <v>91</v>
      </c>
      <c r="C20" s="186">
        <v>43</v>
      </c>
    </row>
    <row r="21" spans="1:3" x14ac:dyDescent="0.25">
      <c r="A21" s="249">
        <v>57</v>
      </c>
      <c r="B21" s="130" t="s">
        <v>80</v>
      </c>
      <c r="C21" s="186">
        <v>42.7</v>
      </c>
    </row>
    <row r="22" spans="1:3" x14ac:dyDescent="0.25">
      <c r="A22" s="249">
        <v>972</v>
      </c>
      <c r="B22" s="130" t="s">
        <v>120</v>
      </c>
      <c r="C22" s="186">
        <v>42.5</v>
      </c>
    </row>
    <row r="23" spans="1:3" x14ac:dyDescent="0.25">
      <c r="A23" s="249">
        <v>60</v>
      </c>
      <c r="B23" s="130" t="s">
        <v>83</v>
      </c>
      <c r="C23" s="186">
        <v>41.5</v>
      </c>
    </row>
    <row r="24" spans="1:3" x14ac:dyDescent="0.25">
      <c r="A24" s="249">
        <v>83</v>
      </c>
      <c r="B24" s="130" t="s">
        <v>106</v>
      </c>
      <c r="C24" s="186">
        <v>40.700000000000003</v>
      </c>
    </row>
    <row r="25" spans="1:3" x14ac:dyDescent="0.25">
      <c r="A25" s="249" t="s">
        <v>707</v>
      </c>
      <c r="B25" s="130" t="s">
        <v>26</v>
      </c>
      <c r="C25" s="186">
        <v>39.799999999999997</v>
      </c>
    </row>
    <row r="26" spans="1:3" x14ac:dyDescent="0.25">
      <c r="A26" s="249" t="s">
        <v>18</v>
      </c>
      <c r="B26" s="130" t="s">
        <v>52</v>
      </c>
      <c r="C26" s="186">
        <v>39.6</v>
      </c>
    </row>
    <row r="27" spans="1:3" x14ac:dyDescent="0.25">
      <c r="A27" s="249">
        <v>51</v>
      </c>
      <c r="B27" s="130" t="s">
        <v>74</v>
      </c>
      <c r="C27" s="186">
        <v>39.5</v>
      </c>
    </row>
    <row r="28" spans="1:3" x14ac:dyDescent="0.25">
      <c r="A28" s="249">
        <v>34</v>
      </c>
      <c r="B28" s="130" t="s">
        <v>57</v>
      </c>
      <c r="C28" s="186">
        <v>39.4</v>
      </c>
    </row>
    <row r="29" spans="1:3" x14ac:dyDescent="0.25">
      <c r="A29" s="249">
        <v>54</v>
      </c>
      <c r="B29" s="130" t="s">
        <v>77</v>
      </c>
      <c r="C29" s="186">
        <v>39.4</v>
      </c>
    </row>
    <row r="30" spans="1:3" x14ac:dyDescent="0.25">
      <c r="A30" s="249">
        <v>62</v>
      </c>
      <c r="B30" s="130" t="s">
        <v>85</v>
      </c>
      <c r="C30" s="186">
        <v>39.4</v>
      </c>
    </row>
    <row r="31" spans="1:3" x14ac:dyDescent="0.25">
      <c r="A31" s="249">
        <v>25</v>
      </c>
      <c r="B31" s="130" t="s">
        <v>46</v>
      </c>
      <c r="C31" s="186">
        <v>39.1</v>
      </c>
    </row>
    <row r="32" spans="1:3" x14ac:dyDescent="0.25">
      <c r="A32" s="249" t="s">
        <v>708</v>
      </c>
      <c r="B32" s="130" t="s">
        <v>24</v>
      </c>
      <c r="C32" s="186">
        <v>38.9</v>
      </c>
    </row>
    <row r="33" spans="1:3" x14ac:dyDescent="0.25">
      <c r="A33" s="249">
        <v>64</v>
      </c>
      <c r="B33" s="130" t="s">
        <v>87</v>
      </c>
      <c r="C33" s="186">
        <v>38.9</v>
      </c>
    </row>
    <row r="34" spans="1:3" x14ac:dyDescent="0.25">
      <c r="A34" s="249">
        <v>76</v>
      </c>
      <c r="B34" s="130" t="s">
        <v>99</v>
      </c>
      <c r="C34" s="186">
        <v>38.4</v>
      </c>
    </row>
    <row r="35" spans="1:3" x14ac:dyDescent="0.25">
      <c r="A35" s="249">
        <v>974</v>
      </c>
      <c r="B35" s="130" t="s">
        <v>122</v>
      </c>
      <c r="C35" s="186">
        <v>37.6</v>
      </c>
    </row>
    <row r="36" spans="1:3" x14ac:dyDescent="0.25">
      <c r="A36" s="249">
        <v>38</v>
      </c>
      <c r="B36" s="130" t="s">
        <v>61</v>
      </c>
      <c r="C36" s="186">
        <v>37.5</v>
      </c>
    </row>
    <row r="37" spans="1:3" x14ac:dyDescent="0.25">
      <c r="A37" s="249">
        <v>42</v>
      </c>
      <c r="B37" s="130" t="s">
        <v>65</v>
      </c>
      <c r="C37" s="186">
        <v>37.5</v>
      </c>
    </row>
    <row r="38" spans="1:3" x14ac:dyDescent="0.25">
      <c r="A38" s="249" t="s">
        <v>709</v>
      </c>
      <c r="B38" s="130" t="s">
        <v>27</v>
      </c>
      <c r="C38" s="186">
        <v>37.299999999999997</v>
      </c>
    </row>
    <row r="39" spans="1:3" x14ac:dyDescent="0.25">
      <c r="A39" s="249" t="s">
        <v>710</v>
      </c>
      <c r="B39" s="130" t="s">
        <v>31</v>
      </c>
      <c r="C39" s="186">
        <v>37.200000000000003</v>
      </c>
    </row>
    <row r="40" spans="1:3" x14ac:dyDescent="0.25">
      <c r="A40" s="249">
        <v>55</v>
      </c>
      <c r="B40" s="130" t="s">
        <v>78</v>
      </c>
      <c r="C40" s="186">
        <v>36.799999999999997</v>
      </c>
    </row>
    <row r="41" spans="1:3" x14ac:dyDescent="0.25">
      <c r="A41" s="249">
        <v>73</v>
      </c>
      <c r="B41" s="130" t="s">
        <v>96</v>
      </c>
      <c r="C41" s="186">
        <v>36.799999999999997</v>
      </c>
    </row>
    <row r="42" spans="1:3" x14ac:dyDescent="0.25">
      <c r="A42" s="249">
        <v>92</v>
      </c>
      <c r="B42" s="130" t="s">
        <v>115</v>
      </c>
      <c r="C42" s="186">
        <v>36.799999999999997</v>
      </c>
    </row>
    <row r="43" spans="1:3" x14ac:dyDescent="0.25">
      <c r="A43" s="249">
        <v>47</v>
      </c>
      <c r="B43" s="130" t="s">
        <v>70</v>
      </c>
      <c r="C43" s="186">
        <v>36.700000000000003</v>
      </c>
    </row>
    <row r="44" spans="1:3" x14ac:dyDescent="0.25">
      <c r="A44" s="249">
        <v>90</v>
      </c>
      <c r="B44" s="130" t="s">
        <v>113</v>
      </c>
      <c r="C44" s="186">
        <v>35.299999999999997</v>
      </c>
    </row>
    <row r="45" spans="1:3" x14ac:dyDescent="0.25">
      <c r="A45" s="249">
        <v>31</v>
      </c>
      <c r="B45" s="130" t="s">
        <v>54</v>
      </c>
      <c r="C45" s="186">
        <v>34.700000000000003</v>
      </c>
    </row>
    <row r="46" spans="1:3" x14ac:dyDescent="0.25">
      <c r="A46" s="249">
        <v>80</v>
      </c>
      <c r="B46" s="130" t="s">
        <v>103</v>
      </c>
      <c r="C46" s="186">
        <v>34.700000000000003</v>
      </c>
    </row>
    <row r="47" spans="1:3" x14ac:dyDescent="0.25">
      <c r="A47" s="249" t="s">
        <v>711</v>
      </c>
      <c r="B47" s="130" t="s">
        <v>30</v>
      </c>
      <c r="C47" s="186">
        <v>34.4</v>
      </c>
    </row>
    <row r="48" spans="1:3" x14ac:dyDescent="0.25">
      <c r="A48" s="249">
        <v>65</v>
      </c>
      <c r="B48" s="130" t="s">
        <v>88</v>
      </c>
      <c r="C48" s="186">
        <v>34.4</v>
      </c>
    </row>
    <row r="49" spans="1:3" x14ac:dyDescent="0.25">
      <c r="A49" s="249">
        <v>78</v>
      </c>
      <c r="B49" s="130" t="s">
        <v>101</v>
      </c>
      <c r="C49" s="186">
        <v>34.200000000000003</v>
      </c>
    </row>
    <row r="50" spans="1:3" x14ac:dyDescent="0.25">
      <c r="A50" s="249">
        <v>27</v>
      </c>
      <c r="B50" s="130" t="s">
        <v>48</v>
      </c>
      <c r="C50" s="186">
        <v>33.700000000000003</v>
      </c>
    </row>
    <row r="51" spans="1:3" x14ac:dyDescent="0.25">
      <c r="A51" s="249">
        <v>52</v>
      </c>
      <c r="B51" s="130" t="s">
        <v>75</v>
      </c>
      <c r="C51" s="186">
        <v>33.5</v>
      </c>
    </row>
    <row r="52" spans="1:3" x14ac:dyDescent="0.25">
      <c r="A52" s="249">
        <v>88</v>
      </c>
      <c r="B52" s="130" t="s">
        <v>111</v>
      </c>
      <c r="C52" s="186">
        <v>31.9</v>
      </c>
    </row>
    <row r="53" spans="1:3" x14ac:dyDescent="0.25">
      <c r="A53" s="249">
        <v>36</v>
      </c>
      <c r="B53" s="130" t="s">
        <v>59</v>
      </c>
      <c r="C53" s="186">
        <v>31.8</v>
      </c>
    </row>
    <row r="54" spans="1:3" x14ac:dyDescent="0.25">
      <c r="A54" s="249">
        <v>28</v>
      </c>
      <c r="B54" s="130" t="s">
        <v>49</v>
      </c>
      <c r="C54" s="186">
        <v>31.6</v>
      </c>
    </row>
    <row r="55" spans="1:3" x14ac:dyDescent="0.25">
      <c r="A55" s="249">
        <v>33</v>
      </c>
      <c r="B55" s="130" t="s">
        <v>56</v>
      </c>
      <c r="C55" s="186">
        <v>31.4</v>
      </c>
    </row>
    <row r="56" spans="1:3" x14ac:dyDescent="0.25">
      <c r="A56" s="249">
        <v>17</v>
      </c>
      <c r="B56" s="130" t="s">
        <v>39</v>
      </c>
      <c r="C56" s="186">
        <v>31</v>
      </c>
    </row>
    <row r="57" spans="1:3" x14ac:dyDescent="0.25">
      <c r="A57" s="249">
        <v>30</v>
      </c>
      <c r="B57" s="130" t="s">
        <v>53</v>
      </c>
      <c r="C57" s="186">
        <v>30.2</v>
      </c>
    </row>
    <row r="58" spans="1:3" x14ac:dyDescent="0.25">
      <c r="A58" s="249">
        <v>67</v>
      </c>
      <c r="B58" s="130" t="s">
        <v>90</v>
      </c>
      <c r="C58" s="186">
        <v>30.1</v>
      </c>
    </row>
    <row r="59" spans="1:3" x14ac:dyDescent="0.25">
      <c r="A59" s="249">
        <v>10</v>
      </c>
      <c r="B59" s="130" t="s">
        <v>32</v>
      </c>
      <c r="C59" s="186">
        <v>30</v>
      </c>
    </row>
    <row r="60" spans="1:3" x14ac:dyDescent="0.25">
      <c r="A60" s="249">
        <v>40</v>
      </c>
      <c r="B60" s="130" t="s">
        <v>63</v>
      </c>
      <c r="C60" s="186">
        <v>30</v>
      </c>
    </row>
    <row r="61" spans="1:3" x14ac:dyDescent="0.25">
      <c r="A61" s="249">
        <v>84</v>
      </c>
      <c r="B61" s="130" t="s">
        <v>107</v>
      </c>
      <c r="C61" s="186">
        <v>30</v>
      </c>
    </row>
    <row r="62" spans="1:3" x14ac:dyDescent="0.25">
      <c r="A62" s="249">
        <v>14</v>
      </c>
      <c r="B62" s="130" t="s">
        <v>36</v>
      </c>
      <c r="C62" s="186">
        <v>29.7</v>
      </c>
    </row>
    <row r="63" spans="1:3" x14ac:dyDescent="0.25">
      <c r="A63" s="249">
        <v>26</v>
      </c>
      <c r="B63" s="130" t="s">
        <v>47</v>
      </c>
      <c r="C63" s="186">
        <v>29</v>
      </c>
    </row>
    <row r="64" spans="1:3" x14ac:dyDescent="0.25">
      <c r="A64" s="249">
        <v>86</v>
      </c>
      <c r="B64" s="130" t="s">
        <v>109</v>
      </c>
      <c r="C64" s="186">
        <v>29</v>
      </c>
    </row>
    <row r="65" spans="1:3" x14ac:dyDescent="0.25">
      <c r="A65" s="249">
        <v>21</v>
      </c>
      <c r="B65" s="130" t="s">
        <v>42</v>
      </c>
      <c r="C65" s="186">
        <v>28.9</v>
      </c>
    </row>
    <row r="66" spans="1:3" x14ac:dyDescent="0.25">
      <c r="A66" s="249" t="s">
        <v>712</v>
      </c>
      <c r="B66" s="130" t="s">
        <v>29</v>
      </c>
      <c r="C66" s="186">
        <v>28.7</v>
      </c>
    </row>
    <row r="67" spans="1:3" x14ac:dyDescent="0.25">
      <c r="A67" s="249">
        <v>71</v>
      </c>
      <c r="B67" s="130" t="s">
        <v>94</v>
      </c>
      <c r="C67" s="186">
        <v>28.5</v>
      </c>
    </row>
    <row r="68" spans="1:3" x14ac:dyDescent="0.25">
      <c r="A68" s="249">
        <v>11</v>
      </c>
      <c r="B68" s="130" t="s">
        <v>33</v>
      </c>
      <c r="C68" s="186">
        <v>28.4</v>
      </c>
    </row>
    <row r="69" spans="1:3" x14ac:dyDescent="0.25">
      <c r="A69" s="249">
        <v>29</v>
      </c>
      <c r="B69" s="130" t="s">
        <v>50</v>
      </c>
      <c r="C69" s="186">
        <v>27.4</v>
      </c>
    </row>
    <row r="70" spans="1:3" x14ac:dyDescent="0.25">
      <c r="A70" s="249">
        <v>39</v>
      </c>
      <c r="B70" s="130" t="s">
        <v>62</v>
      </c>
      <c r="C70" s="186">
        <v>27.1</v>
      </c>
    </row>
    <row r="71" spans="1:3" x14ac:dyDescent="0.25">
      <c r="A71" s="249">
        <v>82</v>
      </c>
      <c r="B71" s="130" t="s">
        <v>105</v>
      </c>
      <c r="C71" s="186">
        <v>26.6</v>
      </c>
    </row>
    <row r="72" spans="1:3" x14ac:dyDescent="0.25">
      <c r="A72" s="249" t="s">
        <v>713</v>
      </c>
      <c r="B72" s="130" t="s">
        <v>25</v>
      </c>
      <c r="C72" s="186">
        <v>26.4</v>
      </c>
    </row>
    <row r="73" spans="1:3" x14ac:dyDescent="0.25">
      <c r="A73" s="249">
        <v>12</v>
      </c>
      <c r="B73" s="130" t="s">
        <v>34</v>
      </c>
      <c r="C73" s="186">
        <v>26.4</v>
      </c>
    </row>
    <row r="74" spans="1:3" x14ac:dyDescent="0.25">
      <c r="A74" s="249">
        <v>70</v>
      </c>
      <c r="B74" s="130" t="s">
        <v>93</v>
      </c>
      <c r="C74" s="186">
        <v>26.2</v>
      </c>
    </row>
    <row r="75" spans="1:3" x14ac:dyDescent="0.25">
      <c r="A75" s="249">
        <v>89</v>
      </c>
      <c r="B75" s="130" t="s">
        <v>112</v>
      </c>
      <c r="C75" s="186">
        <v>26.1</v>
      </c>
    </row>
    <row r="76" spans="1:3" x14ac:dyDescent="0.25">
      <c r="A76" s="249">
        <v>23</v>
      </c>
      <c r="B76" s="130" t="s">
        <v>44</v>
      </c>
      <c r="C76" s="186">
        <v>25.8</v>
      </c>
    </row>
    <row r="77" spans="1:3" x14ac:dyDescent="0.25">
      <c r="A77" s="249">
        <v>44</v>
      </c>
      <c r="B77" s="130" t="s">
        <v>67</v>
      </c>
      <c r="C77" s="186">
        <v>25.6</v>
      </c>
    </row>
    <row r="78" spans="1:3" x14ac:dyDescent="0.25">
      <c r="A78" s="249" t="s">
        <v>714</v>
      </c>
      <c r="B78" s="130" t="s">
        <v>23</v>
      </c>
      <c r="C78" s="186">
        <v>25.5</v>
      </c>
    </row>
    <row r="79" spans="1:3" x14ac:dyDescent="0.25">
      <c r="A79" s="249">
        <v>87</v>
      </c>
      <c r="B79" s="130" t="s">
        <v>110</v>
      </c>
      <c r="C79" s="186">
        <v>25.5</v>
      </c>
    </row>
    <row r="80" spans="1:3" x14ac:dyDescent="0.25">
      <c r="A80" s="249">
        <v>63</v>
      </c>
      <c r="B80" s="130" t="s">
        <v>86</v>
      </c>
      <c r="C80" s="186">
        <v>25.3</v>
      </c>
    </row>
    <row r="81" spans="1:3" x14ac:dyDescent="0.25">
      <c r="A81" s="249">
        <v>18</v>
      </c>
      <c r="B81" s="130" t="s">
        <v>40</v>
      </c>
      <c r="C81" s="186">
        <v>24.7</v>
      </c>
    </row>
    <row r="82" spans="1:3" x14ac:dyDescent="0.25">
      <c r="A82" s="249">
        <v>45</v>
      </c>
      <c r="B82" s="130" t="s">
        <v>68</v>
      </c>
      <c r="C82" s="186">
        <v>24.6</v>
      </c>
    </row>
    <row r="83" spans="1:3" x14ac:dyDescent="0.25">
      <c r="A83" s="249">
        <v>22</v>
      </c>
      <c r="B83" s="130" t="s">
        <v>43</v>
      </c>
      <c r="C83" s="186">
        <v>24.3</v>
      </c>
    </row>
    <row r="84" spans="1:3" x14ac:dyDescent="0.25">
      <c r="A84" s="249">
        <v>35</v>
      </c>
      <c r="B84" s="130" t="s">
        <v>58</v>
      </c>
      <c r="C84" s="186">
        <v>24</v>
      </c>
    </row>
    <row r="85" spans="1:3" x14ac:dyDescent="0.25">
      <c r="A85" s="249">
        <v>19</v>
      </c>
      <c r="B85" s="130" t="s">
        <v>41</v>
      </c>
      <c r="C85" s="186">
        <v>23.9</v>
      </c>
    </row>
    <row r="86" spans="1:3" x14ac:dyDescent="0.25">
      <c r="A86" s="249">
        <v>32</v>
      </c>
      <c r="B86" s="130" t="s">
        <v>55</v>
      </c>
      <c r="C86" s="186">
        <v>23.1</v>
      </c>
    </row>
    <row r="87" spans="1:3" x14ac:dyDescent="0.25">
      <c r="A87" s="249">
        <v>43</v>
      </c>
      <c r="B87" s="130" t="s">
        <v>66</v>
      </c>
      <c r="C87" s="186">
        <v>23.1</v>
      </c>
    </row>
    <row r="88" spans="1:3" x14ac:dyDescent="0.25">
      <c r="A88" s="249">
        <v>46</v>
      </c>
      <c r="B88" s="130" t="s">
        <v>69</v>
      </c>
      <c r="C88" s="186">
        <v>22.9</v>
      </c>
    </row>
    <row r="89" spans="1:3" x14ac:dyDescent="0.25">
      <c r="A89" s="249">
        <v>72</v>
      </c>
      <c r="B89" s="130" t="s">
        <v>95</v>
      </c>
      <c r="C89" s="186">
        <v>22.5</v>
      </c>
    </row>
    <row r="90" spans="1:3" x14ac:dyDescent="0.25">
      <c r="A90" s="249">
        <v>61</v>
      </c>
      <c r="B90" s="130" t="s">
        <v>84</v>
      </c>
      <c r="C90" s="186">
        <v>22.4</v>
      </c>
    </row>
    <row r="91" spans="1:3" x14ac:dyDescent="0.25">
      <c r="A91" s="249">
        <v>79</v>
      </c>
      <c r="B91" s="130" t="s">
        <v>102</v>
      </c>
      <c r="C91" s="186">
        <v>22.4</v>
      </c>
    </row>
    <row r="92" spans="1:3" x14ac:dyDescent="0.25">
      <c r="A92" s="249">
        <v>81</v>
      </c>
      <c r="B92" s="130" t="s">
        <v>104</v>
      </c>
      <c r="C92" s="186">
        <v>21.9</v>
      </c>
    </row>
    <row r="93" spans="1:3" x14ac:dyDescent="0.25">
      <c r="A93" s="249">
        <v>16</v>
      </c>
      <c r="B93" s="130" t="s">
        <v>38</v>
      </c>
      <c r="C93" s="186">
        <v>21.4</v>
      </c>
    </row>
    <row r="94" spans="1:3" x14ac:dyDescent="0.25">
      <c r="A94" s="249">
        <v>58</v>
      </c>
      <c r="B94" s="130" t="s">
        <v>81</v>
      </c>
      <c r="C94" s="186">
        <v>21.3</v>
      </c>
    </row>
    <row r="95" spans="1:3" x14ac:dyDescent="0.25">
      <c r="A95" s="249">
        <v>50</v>
      </c>
      <c r="B95" s="130" t="s">
        <v>73</v>
      </c>
      <c r="C95" s="186">
        <v>20.7</v>
      </c>
    </row>
    <row r="96" spans="1:3" x14ac:dyDescent="0.25">
      <c r="A96" s="249">
        <v>15</v>
      </c>
      <c r="B96" s="130" t="s">
        <v>37</v>
      </c>
      <c r="C96" s="186">
        <v>20.5</v>
      </c>
    </row>
    <row r="97" spans="1:3" x14ac:dyDescent="0.25">
      <c r="A97" s="249">
        <v>24</v>
      </c>
      <c r="B97" s="130" t="s">
        <v>45</v>
      </c>
      <c r="C97" s="186">
        <v>20.399999999999999</v>
      </c>
    </row>
    <row r="98" spans="1:3" x14ac:dyDescent="0.25">
      <c r="A98" s="249">
        <v>41</v>
      </c>
      <c r="B98" s="130" t="s">
        <v>64</v>
      </c>
      <c r="C98" s="186">
        <v>20.3</v>
      </c>
    </row>
    <row r="99" spans="1:3" x14ac:dyDescent="0.25">
      <c r="A99" s="249">
        <v>53</v>
      </c>
      <c r="B99" s="130" t="s">
        <v>76</v>
      </c>
      <c r="C99" s="186">
        <v>19.399999999999999</v>
      </c>
    </row>
    <row r="100" spans="1:3" x14ac:dyDescent="0.25">
      <c r="A100" s="249">
        <v>56</v>
      </c>
      <c r="B100" s="130" t="s">
        <v>79</v>
      </c>
      <c r="C100" s="186">
        <v>19</v>
      </c>
    </row>
    <row r="101" spans="1:3" x14ac:dyDescent="0.25">
      <c r="A101" s="249">
        <v>85</v>
      </c>
      <c r="B101" s="130" t="s">
        <v>108</v>
      </c>
      <c r="C101" s="186">
        <v>18.3</v>
      </c>
    </row>
    <row r="102" spans="1:3" x14ac:dyDescent="0.25">
      <c r="A102" s="249">
        <v>37</v>
      </c>
      <c r="B102" s="130" t="s">
        <v>60</v>
      </c>
      <c r="C102" s="186">
        <v>17.899999999999999</v>
      </c>
    </row>
    <row r="103" spans="1:3" x14ac:dyDescent="0.25">
      <c r="A103" s="249">
        <v>49</v>
      </c>
      <c r="B103" s="130" t="s">
        <v>72</v>
      </c>
      <c r="C103" s="186">
        <v>17.899999999999999</v>
      </c>
    </row>
    <row r="104" spans="1:3" ht="15.75" thickBot="1" x14ac:dyDescent="0.3">
      <c r="A104" s="250">
        <v>48</v>
      </c>
      <c r="B104" s="176" t="s">
        <v>71</v>
      </c>
      <c r="C104" s="220">
        <v>15.9</v>
      </c>
    </row>
    <row r="106" spans="1:3" ht="33.75" x14ac:dyDescent="0.25">
      <c r="A106" s="22" t="s">
        <v>672</v>
      </c>
    </row>
    <row r="107" spans="1:3" ht="22.5" x14ac:dyDescent="0.25">
      <c r="A107" s="22" t="s">
        <v>244</v>
      </c>
    </row>
    <row r="108" spans="1:3" ht="78.75" x14ac:dyDescent="0.25">
      <c r="A108" s="22" t="s">
        <v>245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H11" sqref="H11"/>
    </sheetView>
  </sheetViews>
  <sheetFormatPr baseColWidth="10" defaultColWidth="11.42578125" defaultRowHeight="15" x14ac:dyDescent="0.25"/>
  <cols>
    <col min="1" max="1" width="29.42578125" style="10" customWidth="1"/>
    <col min="2" max="2" width="15.140625" style="10" bestFit="1" customWidth="1"/>
    <col min="3" max="3" width="11.5703125" style="10" bestFit="1" customWidth="1"/>
    <col min="4" max="4" width="14.7109375" style="10" bestFit="1" customWidth="1"/>
    <col min="5" max="5" width="11.5703125" style="10" bestFit="1" customWidth="1"/>
    <col min="6" max="6" width="14.7109375" style="10" bestFit="1" customWidth="1"/>
    <col min="7" max="7" width="11.5703125" style="10" bestFit="1" customWidth="1"/>
    <col min="8" max="16384" width="11.42578125" style="10"/>
  </cols>
  <sheetData>
    <row r="1" spans="1:7" ht="16.5" x14ac:dyDescent="0.25">
      <c r="A1" s="3" t="s">
        <v>733</v>
      </c>
    </row>
    <row r="3" spans="1:7" x14ac:dyDescent="0.25">
      <c r="A3" s="302"/>
      <c r="B3" s="321" t="s">
        <v>247</v>
      </c>
      <c r="C3" s="295"/>
      <c r="D3" s="320" t="s">
        <v>663</v>
      </c>
      <c r="E3" s="320"/>
      <c r="F3" s="320"/>
      <c r="G3" s="320"/>
    </row>
    <row r="4" spans="1:7" ht="30" customHeight="1" x14ac:dyDescent="0.25">
      <c r="A4" s="302"/>
      <c r="B4" s="321"/>
      <c r="C4" s="295"/>
      <c r="D4" s="320" t="s">
        <v>653</v>
      </c>
      <c r="E4" s="320"/>
      <c r="F4" s="320" t="s">
        <v>162</v>
      </c>
      <c r="G4" s="320"/>
    </row>
    <row r="5" spans="1:7" ht="15.75" thickBot="1" x14ac:dyDescent="0.3">
      <c r="A5" s="302"/>
      <c r="B5" s="171" t="s">
        <v>161</v>
      </c>
      <c r="C5" s="334" t="s">
        <v>654</v>
      </c>
      <c r="D5" s="335" t="s">
        <v>161</v>
      </c>
      <c r="E5" s="170" t="s">
        <v>654</v>
      </c>
      <c r="F5" s="335" t="s">
        <v>161</v>
      </c>
      <c r="G5" s="170" t="s">
        <v>654</v>
      </c>
    </row>
    <row r="6" spans="1:7" ht="15.75" thickBot="1" x14ac:dyDescent="0.3">
      <c r="A6" s="138" t="s">
        <v>246</v>
      </c>
      <c r="B6" s="182">
        <v>19500</v>
      </c>
      <c r="C6" s="106"/>
      <c r="D6" s="183">
        <v>13100</v>
      </c>
      <c r="E6" s="106"/>
      <c r="F6" s="183">
        <v>6400</v>
      </c>
      <c r="G6" s="106"/>
    </row>
    <row r="7" spans="1:7" x14ac:dyDescent="0.25">
      <c r="A7" s="96" t="s">
        <v>168</v>
      </c>
      <c r="B7" s="96"/>
      <c r="C7" s="97"/>
      <c r="D7" s="96"/>
      <c r="E7" s="97"/>
      <c r="F7" s="96"/>
      <c r="G7" s="97"/>
    </row>
    <row r="8" spans="1:7" x14ac:dyDescent="0.25">
      <c r="A8" s="98" t="s">
        <v>169</v>
      </c>
      <c r="B8" s="99">
        <v>6100</v>
      </c>
      <c r="C8" s="100">
        <v>31</v>
      </c>
      <c r="D8" s="101">
        <v>3400</v>
      </c>
      <c r="E8" s="100">
        <v>25</v>
      </c>
      <c r="F8" s="101">
        <v>2700</v>
      </c>
      <c r="G8" s="100">
        <v>43</v>
      </c>
    </row>
    <row r="9" spans="1:7" x14ac:dyDescent="0.25">
      <c r="A9" s="98" t="s">
        <v>170</v>
      </c>
      <c r="B9" s="99">
        <v>4330</v>
      </c>
      <c r="C9" s="100">
        <v>22</v>
      </c>
      <c r="D9" s="101">
        <v>2800</v>
      </c>
      <c r="E9" s="100">
        <v>21</v>
      </c>
      <c r="F9" s="101">
        <v>1550</v>
      </c>
      <c r="G9" s="100">
        <v>24</v>
      </c>
    </row>
    <row r="10" spans="1:7" x14ac:dyDescent="0.25">
      <c r="A10" s="98" t="s">
        <v>171</v>
      </c>
      <c r="B10" s="99">
        <v>1070</v>
      </c>
      <c r="C10" s="102">
        <v>6</v>
      </c>
      <c r="D10" s="99">
        <v>640</v>
      </c>
      <c r="E10" s="102">
        <v>5</v>
      </c>
      <c r="F10" s="99">
        <v>450</v>
      </c>
      <c r="G10" s="102">
        <v>8</v>
      </c>
    </row>
    <row r="11" spans="1:7" x14ac:dyDescent="0.25">
      <c r="A11" s="98" t="s">
        <v>172</v>
      </c>
      <c r="B11" s="99">
        <v>2230</v>
      </c>
      <c r="C11" s="102">
        <v>11</v>
      </c>
      <c r="D11" s="99">
        <v>1590</v>
      </c>
      <c r="E11" s="102">
        <v>12</v>
      </c>
      <c r="F11" s="99">
        <v>640</v>
      </c>
      <c r="G11" s="102">
        <v>10</v>
      </c>
    </row>
    <row r="12" spans="1:7" x14ac:dyDescent="0.25">
      <c r="A12" s="98" t="s">
        <v>173</v>
      </c>
      <c r="B12" s="99">
        <v>2380</v>
      </c>
      <c r="C12" s="102">
        <v>12</v>
      </c>
      <c r="D12" s="99">
        <v>1880</v>
      </c>
      <c r="E12" s="102">
        <v>15</v>
      </c>
      <c r="F12" s="99">
        <v>500</v>
      </c>
      <c r="G12" s="102">
        <v>8</v>
      </c>
    </row>
    <row r="13" spans="1:7" x14ac:dyDescent="0.25">
      <c r="A13" s="98" t="s">
        <v>174</v>
      </c>
      <c r="B13" s="99">
        <v>1060</v>
      </c>
      <c r="C13" s="102">
        <v>6</v>
      </c>
      <c r="D13" s="99">
        <v>860</v>
      </c>
      <c r="E13" s="102">
        <v>7</v>
      </c>
      <c r="F13" s="99">
        <v>200</v>
      </c>
      <c r="G13" s="102">
        <v>3</v>
      </c>
    </row>
    <row r="14" spans="1:7" x14ac:dyDescent="0.25">
      <c r="A14" s="98" t="s">
        <v>175</v>
      </c>
      <c r="B14" s="99">
        <v>940</v>
      </c>
      <c r="C14" s="102">
        <v>5</v>
      </c>
      <c r="D14" s="99">
        <v>770</v>
      </c>
      <c r="E14" s="102">
        <v>6</v>
      </c>
      <c r="F14" s="99">
        <v>170</v>
      </c>
      <c r="G14" s="102">
        <v>2</v>
      </c>
    </row>
    <row r="15" spans="1:7" x14ac:dyDescent="0.25">
      <c r="A15" s="98" t="s">
        <v>176</v>
      </c>
      <c r="B15" s="99">
        <v>625</v>
      </c>
      <c r="C15" s="102">
        <v>3</v>
      </c>
      <c r="D15" s="99">
        <v>500</v>
      </c>
      <c r="E15" s="102">
        <v>4</v>
      </c>
      <c r="F15" s="99">
        <v>95</v>
      </c>
      <c r="G15" s="102">
        <v>1</v>
      </c>
    </row>
    <row r="16" spans="1:7" ht="15.75" thickBot="1" x14ac:dyDescent="0.3">
      <c r="A16" s="103" t="s">
        <v>160</v>
      </c>
      <c r="B16" s="104">
        <v>765</v>
      </c>
      <c r="C16" s="105">
        <v>4</v>
      </c>
      <c r="D16" s="104">
        <v>660</v>
      </c>
      <c r="E16" s="105">
        <v>5</v>
      </c>
      <c r="F16" s="104">
        <v>95</v>
      </c>
      <c r="G16" s="105">
        <v>1</v>
      </c>
    </row>
    <row r="17" spans="1:7" ht="26.25" x14ac:dyDescent="0.25">
      <c r="A17" s="107" t="s">
        <v>248</v>
      </c>
      <c r="B17" s="96"/>
      <c r="C17" s="97"/>
      <c r="D17" s="96"/>
      <c r="E17" s="97"/>
      <c r="F17" s="96"/>
      <c r="G17" s="97"/>
    </row>
    <row r="18" spans="1:7" ht="26.25" x14ac:dyDescent="0.25">
      <c r="A18" s="108" t="s">
        <v>249</v>
      </c>
      <c r="B18" s="99">
        <v>11310</v>
      </c>
      <c r="C18" s="102">
        <v>58</v>
      </c>
      <c r="D18" s="99">
        <v>6720</v>
      </c>
      <c r="E18" s="109">
        <v>51</v>
      </c>
      <c r="F18" s="99">
        <v>4580</v>
      </c>
      <c r="G18" s="109">
        <v>58</v>
      </c>
    </row>
    <row r="19" spans="1:7" x14ac:dyDescent="0.25">
      <c r="A19" s="98" t="s">
        <v>250</v>
      </c>
      <c r="B19" s="99">
        <v>6780</v>
      </c>
      <c r="C19" s="102">
        <v>38</v>
      </c>
      <c r="D19" s="99">
        <v>5150</v>
      </c>
      <c r="E19" s="109">
        <v>39</v>
      </c>
      <c r="F19" s="99">
        <v>1620</v>
      </c>
      <c r="G19" s="109">
        <v>35</v>
      </c>
    </row>
    <row r="20" spans="1:7" ht="15.75" thickBot="1" x14ac:dyDescent="0.3">
      <c r="A20" s="103" t="s">
        <v>181</v>
      </c>
      <c r="B20" s="104">
        <v>1410</v>
      </c>
      <c r="C20" s="105">
        <v>7</v>
      </c>
      <c r="D20" s="104">
        <v>1230</v>
      </c>
      <c r="E20" s="110">
        <v>10</v>
      </c>
      <c r="F20" s="104">
        <v>200</v>
      </c>
      <c r="G20" s="110">
        <v>7</v>
      </c>
    </row>
    <row r="22" spans="1:7" ht="56.25" x14ac:dyDescent="0.25">
      <c r="A22" s="22" t="s">
        <v>675</v>
      </c>
    </row>
    <row r="23" spans="1:7" ht="33.75" x14ac:dyDescent="0.25">
      <c r="A23" s="22" t="s">
        <v>244</v>
      </c>
    </row>
    <row r="24" spans="1:7" ht="90" x14ac:dyDescent="0.25">
      <c r="A24" s="22" t="s">
        <v>245</v>
      </c>
    </row>
  </sheetData>
  <mergeCells count="5">
    <mergeCell ref="A3:A5"/>
    <mergeCell ref="D4:E4"/>
    <mergeCell ref="F4:G4"/>
    <mergeCell ref="D3:G3"/>
    <mergeCell ref="B3:C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26.28515625" style="10" customWidth="1"/>
    <col min="2" max="2" width="12.42578125" style="10" customWidth="1"/>
    <col min="3" max="3" width="7.5703125" style="10" customWidth="1"/>
    <col min="4" max="4" width="10.7109375" style="10" customWidth="1"/>
    <col min="5" max="5" width="9.28515625" style="10" customWidth="1"/>
    <col min="6" max="6" width="10.140625" style="10" customWidth="1"/>
    <col min="7" max="7" width="9.42578125" style="10" customWidth="1"/>
    <col min="8" max="8" width="8.85546875" style="10" customWidth="1"/>
    <col min="9" max="9" width="6" style="10" customWidth="1"/>
    <col min="10" max="10" width="10.42578125" style="10" customWidth="1"/>
    <col min="11" max="11" width="6.7109375" style="10" customWidth="1"/>
    <col min="12" max="12" width="8.85546875" style="10" customWidth="1"/>
    <col min="13" max="13" width="7" style="10" customWidth="1"/>
    <col min="14" max="16384" width="11.42578125" style="10"/>
  </cols>
  <sheetData>
    <row r="1" spans="1:19" ht="16.5" x14ac:dyDescent="0.25">
      <c r="A1" s="3" t="s">
        <v>719</v>
      </c>
    </row>
    <row r="2" spans="1:19" ht="16.5" x14ac:dyDescent="0.25">
      <c r="A2" s="3"/>
    </row>
    <row r="3" spans="1:19" ht="15.95" customHeight="1" x14ac:dyDescent="0.25">
      <c r="A3" s="303"/>
      <c r="B3" s="311" t="s">
        <v>177</v>
      </c>
      <c r="C3" s="312"/>
      <c r="D3" s="308" t="s">
        <v>658</v>
      </c>
      <c r="E3" s="309"/>
      <c r="F3" s="309"/>
      <c r="G3" s="310"/>
    </row>
    <row r="4" spans="1:19" ht="54" customHeight="1" x14ac:dyDescent="0.25">
      <c r="A4" s="304"/>
      <c r="B4" s="313"/>
      <c r="C4" s="314"/>
      <c r="D4" s="306" t="s">
        <v>652</v>
      </c>
      <c r="E4" s="307"/>
      <c r="F4" s="306" t="s">
        <v>653</v>
      </c>
      <c r="G4" s="307"/>
    </row>
    <row r="5" spans="1:19" ht="15.75" thickBot="1" x14ac:dyDescent="0.3">
      <c r="A5" s="305"/>
      <c r="B5" s="167" t="s">
        <v>161</v>
      </c>
      <c r="C5" s="168" t="s">
        <v>654</v>
      </c>
      <c r="D5" s="169" t="s">
        <v>161</v>
      </c>
      <c r="E5" s="169" t="s">
        <v>654</v>
      </c>
      <c r="F5" s="169" t="s">
        <v>161</v>
      </c>
      <c r="G5" s="170" t="s">
        <v>654</v>
      </c>
    </row>
    <row r="6" spans="1:19" ht="15.75" thickBot="1" x14ac:dyDescent="0.3">
      <c r="A6" s="92" t="s">
        <v>239</v>
      </c>
      <c r="B6" s="181" t="s">
        <v>240</v>
      </c>
      <c r="C6" s="93"/>
      <c r="D6" s="181" t="s">
        <v>241</v>
      </c>
      <c r="E6" s="93"/>
      <c r="F6" s="181" t="s">
        <v>242</v>
      </c>
      <c r="G6" s="94"/>
    </row>
    <row r="7" spans="1:19" x14ac:dyDescent="0.25">
      <c r="A7" s="34" t="s">
        <v>126</v>
      </c>
      <c r="B7" s="37"/>
      <c r="C7" s="35"/>
      <c r="D7" s="35"/>
      <c r="E7" s="35"/>
      <c r="F7" s="35"/>
      <c r="G7" s="36"/>
    </row>
    <row r="8" spans="1:19" ht="15.75" thickBot="1" x14ac:dyDescent="0.3">
      <c r="A8" s="111" t="s">
        <v>251</v>
      </c>
      <c r="B8" s="112">
        <v>242800</v>
      </c>
      <c r="C8" s="113">
        <v>14</v>
      </c>
      <c r="D8" s="112">
        <v>235300</v>
      </c>
      <c r="E8" s="113">
        <v>13</v>
      </c>
      <c r="F8" s="112">
        <v>7500</v>
      </c>
      <c r="G8" s="114">
        <v>20</v>
      </c>
    </row>
    <row r="9" spans="1:19" ht="15.75" thickBot="1" x14ac:dyDescent="0.3">
      <c r="A9" s="111" t="s">
        <v>164</v>
      </c>
      <c r="B9" s="112">
        <v>1540300</v>
      </c>
      <c r="C9" s="113">
        <v>86</v>
      </c>
      <c r="D9" s="112">
        <v>1509900</v>
      </c>
      <c r="E9" s="113">
        <v>87</v>
      </c>
      <c r="F9" s="112">
        <v>30400</v>
      </c>
      <c r="G9" s="114">
        <v>80</v>
      </c>
    </row>
    <row r="10" spans="1:19" x14ac:dyDescent="0.25">
      <c r="A10" s="34" t="s">
        <v>166</v>
      </c>
      <c r="B10" s="40"/>
      <c r="C10" s="30"/>
      <c r="D10" s="30"/>
      <c r="E10" s="30"/>
      <c r="F10" s="30"/>
      <c r="G10" s="31"/>
    </row>
    <row r="11" spans="1:19" x14ac:dyDescent="0.25">
      <c r="A11" s="117" t="s">
        <v>252</v>
      </c>
      <c r="B11" s="115">
        <v>10</v>
      </c>
      <c r="C11" s="115">
        <v>1</v>
      </c>
      <c r="D11" s="115">
        <v>10</v>
      </c>
      <c r="E11" s="115">
        <v>1</v>
      </c>
      <c r="F11" s="115">
        <v>0</v>
      </c>
      <c r="G11" s="27" t="s">
        <v>157</v>
      </c>
    </row>
    <row r="12" spans="1:19" x14ac:dyDescent="0.25">
      <c r="A12" s="117" t="s">
        <v>253</v>
      </c>
      <c r="B12" s="116">
        <v>120800</v>
      </c>
      <c r="C12" s="115">
        <v>6</v>
      </c>
      <c r="D12" s="116">
        <v>118970</v>
      </c>
      <c r="E12" s="115">
        <v>6</v>
      </c>
      <c r="F12" s="116">
        <v>1880</v>
      </c>
      <c r="G12" s="119">
        <v>5</v>
      </c>
      <c r="M12" s="23"/>
      <c r="N12"/>
      <c r="O12"/>
      <c r="P12"/>
      <c r="Q12"/>
      <c r="R12"/>
      <c r="S12"/>
    </row>
    <row r="13" spans="1:19" x14ac:dyDescent="0.25">
      <c r="A13" s="117" t="s">
        <v>254</v>
      </c>
      <c r="B13" s="116">
        <v>1065900</v>
      </c>
      <c r="C13" s="115">
        <v>60</v>
      </c>
      <c r="D13" s="118">
        <v>1049415</v>
      </c>
      <c r="E13" s="115">
        <v>60</v>
      </c>
      <c r="F13" s="116">
        <v>16465</v>
      </c>
      <c r="G13" s="119">
        <v>43</v>
      </c>
      <c r="M13" s="23"/>
      <c r="N13"/>
      <c r="O13"/>
      <c r="P13"/>
      <c r="Q13"/>
      <c r="R13"/>
      <c r="S13"/>
    </row>
    <row r="14" spans="1:19" x14ac:dyDescent="0.25">
      <c r="A14" s="117" t="s">
        <v>670</v>
      </c>
      <c r="B14" s="116">
        <v>394100</v>
      </c>
      <c r="C14" s="115">
        <v>22</v>
      </c>
      <c r="D14" s="116">
        <v>384100</v>
      </c>
      <c r="E14" s="115">
        <v>22</v>
      </c>
      <c r="F14" s="116">
        <v>9960</v>
      </c>
      <c r="G14" s="119">
        <v>26</v>
      </c>
    </row>
    <row r="15" spans="1:19" x14ac:dyDescent="0.25">
      <c r="A15" s="117" t="s">
        <v>671</v>
      </c>
      <c r="B15" s="116">
        <v>137100</v>
      </c>
      <c r="C15" s="115">
        <v>8</v>
      </c>
      <c r="D15" s="116">
        <v>132175</v>
      </c>
      <c r="E15" s="115">
        <v>8</v>
      </c>
      <c r="F15" s="116">
        <v>4895</v>
      </c>
      <c r="G15" s="119">
        <v>13</v>
      </c>
    </row>
    <row r="16" spans="1:19" ht="15.75" thickBot="1" x14ac:dyDescent="0.3">
      <c r="A16" s="111" t="s">
        <v>255</v>
      </c>
      <c r="B16" s="112">
        <v>65200</v>
      </c>
      <c r="C16" s="113">
        <v>3</v>
      </c>
      <c r="D16" s="112">
        <v>60530</v>
      </c>
      <c r="E16" s="113">
        <v>3</v>
      </c>
      <c r="F16" s="112">
        <v>4700</v>
      </c>
      <c r="G16" s="114">
        <v>12</v>
      </c>
    </row>
    <row r="18" spans="1:7" ht="69" x14ac:dyDescent="0.25">
      <c r="A18" s="22" t="s">
        <v>739</v>
      </c>
      <c r="B18"/>
      <c r="C18"/>
      <c r="D18"/>
      <c r="E18"/>
      <c r="F18"/>
      <c r="G18"/>
    </row>
    <row r="19" spans="1:7" ht="45" x14ac:dyDescent="0.25">
      <c r="A19" s="22" t="s">
        <v>668</v>
      </c>
      <c r="B19"/>
      <c r="C19"/>
      <c r="D19"/>
      <c r="E19"/>
      <c r="F19"/>
      <c r="G19"/>
    </row>
    <row r="20" spans="1:7" ht="45" x14ac:dyDescent="0.25">
      <c r="A20" s="22" t="s">
        <v>669</v>
      </c>
      <c r="B20"/>
      <c r="C20"/>
      <c r="D20"/>
      <c r="E20"/>
      <c r="F20"/>
      <c r="G20"/>
    </row>
    <row r="21" spans="1:7" ht="15.75" thickBot="1" x14ac:dyDescent="0.3"/>
    <row r="22" spans="1:7" ht="45.75" customHeight="1" x14ac:dyDescent="0.25">
      <c r="A22" s="34" t="s">
        <v>168</v>
      </c>
      <c r="B22" s="40"/>
      <c r="C22" s="30"/>
      <c r="D22" s="30"/>
      <c r="E22" s="30"/>
      <c r="F22" s="30"/>
      <c r="G22" s="31"/>
    </row>
    <row r="23" spans="1:7" x14ac:dyDescent="0.25">
      <c r="A23" s="32" t="s">
        <v>169</v>
      </c>
      <c r="B23" s="38">
        <v>683200</v>
      </c>
      <c r="C23" s="26">
        <v>38</v>
      </c>
      <c r="D23" s="26">
        <v>668210</v>
      </c>
      <c r="E23" s="26">
        <v>38</v>
      </c>
      <c r="F23" s="26">
        <v>15000</v>
      </c>
      <c r="G23" s="27">
        <v>41</v>
      </c>
    </row>
    <row r="24" spans="1:7" x14ac:dyDescent="0.25">
      <c r="A24" s="32" t="s">
        <v>170</v>
      </c>
      <c r="B24" s="38">
        <v>617400</v>
      </c>
      <c r="C24" s="26">
        <v>36</v>
      </c>
      <c r="D24" s="26">
        <v>605620</v>
      </c>
      <c r="E24" s="26">
        <v>35</v>
      </c>
      <c r="F24" s="26">
        <v>11760</v>
      </c>
      <c r="G24" s="27">
        <v>31</v>
      </c>
    </row>
    <row r="25" spans="1:7" x14ac:dyDescent="0.25">
      <c r="A25" s="32" t="s">
        <v>171</v>
      </c>
      <c r="B25" s="38">
        <v>124900</v>
      </c>
      <c r="C25" s="26">
        <v>6.5</v>
      </c>
      <c r="D25" s="26">
        <v>122590</v>
      </c>
      <c r="E25" s="26">
        <v>6.5</v>
      </c>
      <c r="F25" s="26">
        <v>2350</v>
      </c>
      <c r="G25" s="27">
        <v>6</v>
      </c>
    </row>
    <row r="26" spans="1:7" x14ac:dyDescent="0.25">
      <c r="A26" s="32" t="s">
        <v>172</v>
      </c>
      <c r="B26" s="38">
        <v>168600</v>
      </c>
      <c r="C26" s="26">
        <v>9</v>
      </c>
      <c r="D26" s="26">
        <v>164010</v>
      </c>
      <c r="E26" s="26">
        <v>9</v>
      </c>
      <c r="F26" s="26">
        <v>4570</v>
      </c>
      <c r="G26" s="27">
        <v>12</v>
      </c>
    </row>
    <row r="27" spans="1:7" x14ac:dyDescent="0.25">
      <c r="A27" s="32" t="s">
        <v>173</v>
      </c>
      <c r="B27" s="38">
        <v>140400</v>
      </c>
      <c r="C27" s="26">
        <v>7.5</v>
      </c>
      <c r="D27" s="26">
        <v>136780</v>
      </c>
      <c r="E27" s="26">
        <v>7.5</v>
      </c>
      <c r="F27" s="26">
        <v>3600</v>
      </c>
      <c r="G27" s="27">
        <v>9</v>
      </c>
    </row>
    <row r="28" spans="1:7" x14ac:dyDescent="0.25">
      <c r="A28" s="32" t="s">
        <v>174</v>
      </c>
      <c r="B28" s="38">
        <v>19400</v>
      </c>
      <c r="C28" s="26">
        <v>1</v>
      </c>
      <c r="D28" s="26">
        <v>18940</v>
      </c>
      <c r="E28" s="26">
        <v>1</v>
      </c>
      <c r="F28" s="26">
        <v>440</v>
      </c>
      <c r="G28" s="27">
        <v>1</v>
      </c>
    </row>
    <row r="29" spans="1:7" x14ac:dyDescent="0.25">
      <c r="A29" s="32" t="s">
        <v>175</v>
      </c>
      <c r="B29" s="38">
        <v>12700</v>
      </c>
      <c r="C29" s="26">
        <v>1</v>
      </c>
      <c r="D29" s="26">
        <v>12630</v>
      </c>
      <c r="E29" s="26">
        <v>0.8</v>
      </c>
      <c r="F29" s="26">
        <v>70</v>
      </c>
      <c r="G29" s="27">
        <v>0.4</v>
      </c>
    </row>
    <row r="30" spans="1:7" x14ac:dyDescent="0.25">
      <c r="A30" s="32" t="s">
        <v>176</v>
      </c>
      <c r="B30" s="38">
        <v>6000</v>
      </c>
      <c r="C30" s="26">
        <v>0.5</v>
      </c>
      <c r="D30" s="26">
        <v>6000</v>
      </c>
      <c r="E30" s="26">
        <v>0.5</v>
      </c>
      <c r="F30" s="26">
        <v>50</v>
      </c>
      <c r="G30" s="27">
        <v>0.3</v>
      </c>
    </row>
    <row r="31" spans="1:7" ht="15.75" thickBot="1" x14ac:dyDescent="0.3">
      <c r="A31" s="33" t="s">
        <v>160</v>
      </c>
      <c r="B31" s="39">
        <v>10500</v>
      </c>
      <c r="C31" s="28">
        <v>0.5</v>
      </c>
      <c r="D31" s="28">
        <v>10420</v>
      </c>
      <c r="E31" s="28">
        <v>0.7</v>
      </c>
      <c r="F31" s="28">
        <v>60</v>
      </c>
      <c r="G31" s="29">
        <v>0.3</v>
      </c>
    </row>
  </sheetData>
  <mergeCells count="5">
    <mergeCell ref="A3:A5"/>
    <mergeCell ref="D4:E4"/>
    <mergeCell ref="F4:G4"/>
    <mergeCell ref="D3:G3"/>
    <mergeCell ref="B3:C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" workbookViewId="0"/>
  </sheetViews>
  <sheetFormatPr baseColWidth="10" defaultRowHeight="15" x14ac:dyDescent="0.25"/>
  <cols>
    <col min="1" max="1" width="37.140625" customWidth="1"/>
  </cols>
  <sheetData>
    <row r="1" spans="1:7" ht="16.5" x14ac:dyDescent="0.25">
      <c r="A1" s="3" t="s">
        <v>718</v>
      </c>
      <c r="B1" s="10"/>
      <c r="C1" s="10"/>
      <c r="D1" s="10"/>
      <c r="E1" s="10"/>
      <c r="F1" s="10"/>
      <c r="G1" s="10"/>
    </row>
    <row r="2" spans="1:7" s="20" customFormat="1" ht="16.5" x14ac:dyDescent="0.25">
      <c r="A2" s="3"/>
      <c r="B2" s="10"/>
      <c r="C2" s="10"/>
      <c r="D2" s="10"/>
      <c r="E2" s="10"/>
      <c r="F2" s="10"/>
      <c r="G2" s="10"/>
    </row>
    <row r="3" spans="1:7" s="20" customFormat="1" ht="15.95" customHeight="1" x14ac:dyDescent="0.25">
      <c r="A3" s="315"/>
      <c r="B3" s="321" t="s">
        <v>745</v>
      </c>
      <c r="C3" s="322"/>
      <c r="D3" s="320" t="s">
        <v>663</v>
      </c>
      <c r="E3" s="320"/>
      <c r="F3" s="320"/>
      <c r="G3" s="320"/>
    </row>
    <row r="4" spans="1:7" ht="39.950000000000003" customHeight="1" x14ac:dyDescent="0.25">
      <c r="A4" s="316"/>
      <c r="B4" s="321"/>
      <c r="C4" s="322"/>
      <c r="D4" s="318" t="s">
        <v>178</v>
      </c>
      <c r="E4" s="319"/>
      <c r="F4" s="318" t="s">
        <v>163</v>
      </c>
      <c r="G4" s="318"/>
    </row>
    <row r="5" spans="1:7" ht="15.75" thickBot="1" x14ac:dyDescent="0.3">
      <c r="A5" s="317"/>
      <c r="B5" s="171" t="s">
        <v>161</v>
      </c>
      <c r="C5" s="172" t="s">
        <v>654</v>
      </c>
      <c r="D5" s="169" t="s">
        <v>161</v>
      </c>
      <c r="E5" s="173" t="s">
        <v>654</v>
      </c>
      <c r="F5" s="169" t="s">
        <v>161</v>
      </c>
      <c r="G5" s="169" t="s">
        <v>654</v>
      </c>
    </row>
    <row r="6" spans="1:7" ht="15.75" thickBot="1" x14ac:dyDescent="0.3">
      <c r="A6" s="161" t="s">
        <v>239</v>
      </c>
      <c r="B6" s="178">
        <v>7500</v>
      </c>
      <c r="C6" s="93"/>
      <c r="D6" s="179">
        <v>800</v>
      </c>
      <c r="E6" s="93"/>
      <c r="F6" s="180">
        <v>6700</v>
      </c>
      <c r="G6" s="139"/>
    </row>
    <row r="7" spans="1:7" x14ac:dyDescent="0.25">
      <c r="A7" s="155" t="s">
        <v>126</v>
      </c>
      <c r="B7" s="154"/>
      <c r="C7" s="35"/>
      <c r="D7" s="140"/>
      <c r="E7" s="35"/>
      <c r="F7" s="140"/>
      <c r="G7" s="141"/>
    </row>
    <row r="8" spans="1:7" ht="15.75" thickBot="1" x14ac:dyDescent="0.3">
      <c r="A8" s="156" t="s">
        <v>165</v>
      </c>
      <c r="B8" s="113">
        <v>500</v>
      </c>
      <c r="C8" s="28">
        <v>6</v>
      </c>
      <c r="D8" s="142">
        <v>350</v>
      </c>
      <c r="E8" s="28">
        <v>40</v>
      </c>
      <c r="F8" s="152">
        <v>200</v>
      </c>
      <c r="G8" s="143">
        <v>3</v>
      </c>
    </row>
    <row r="9" spans="1:7" ht="15.75" thickBot="1" x14ac:dyDescent="0.3">
      <c r="A9" s="157" t="s">
        <v>164</v>
      </c>
      <c r="B9" s="120">
        <v>7000</v>
      </c>
      <c r="C9" s="26">
        <v>94</v>
      </c>
      <c r="D9" s="144">
        <v>450</v>
      </c>
      <c r="E9" s="26">
        <v>60</v>
      </c>
      <c r="F9" s="153">
        <v>6500</v>
      </c>
      <c r="G9" s="145">
        <v>97</v>
      </c>
    </row>
    <row r="10" spans="1:7" x14ac:dyDescent="0.25">
      <c r="A10" s="155" t="s">
        <v>166</v>
      </c>
      <c r="B10" s="30"/>
      <c r="C10" s="30"/>
      <c r="D10" s="146"/>
      <c r="E10" s="30"/>
      <c r="F10" s="146"/>
      <c r="G10" s="147"/>
    </row>
    <row r="11" spans="1:7" x14ac:dyDescent="0.25">
      <c r="A11" s="157" t="s">
        <v>252</v>
      </c>
      <c r="B11" s="121" t="s">
        <v>642</v>
      </c>
      <c r="C11" s="26" t="s">
        <v>256</v>
      </c>
      <c r="D11" s="148" t="s">
        <v>642</v>
      </c>
      <c r="E11" s="26" t="s">
        <v>256</v>
      </c>
      <c r="F11" s="148" t="s">
        <v>642</v>
      </c>
      <c r="G11" s="145" t="s">
        <v>256</v>
      </c>
    </row>
    <row r="12" spans="1:7" x14ac:dyDescent="0.25">
      <c r="A12" s="158" t="s">
        <v>253</v>
      </c>
      <c r="B12" s="120">
        <v>1338</v>
      </c>
      <c r="C12" s="26">
        <v>18</v>
      </c>
      <c r="D12" s="144">
        <v>6</v>
      </c>
      <c r="E12" s="26">
        <v>1</v>
      </c>
      <c r="F12" s="144">
        <v>1319</v>
      </c>
      <c r="G12" s="145">
        <v>20</v>
      </c>
    </row>
    <row r="13" spans="1:7" x14ac:dyDescent="0.25">
      <c r="A13" s="158" t="s">
        <v>254</v>
      </c>
      <c r="B13" s="120">
        <v>4730</v>
      </c>
      <c r="C13" s="26">
        <v>63</v>
      </c>
      <c r="D13" s="144">
        <v>250</v>
      </c>
      <c r="E13" s="26">
        <v>31</v>
      </c>
      <c r="F13" s="144">
        <v>4450</v>
      </c>
      <c r="G13" s="145">
        <v>66</v>
      </c>
    </row>
    <row r="14" spans="1:7" x14ac:dyDescent="0.25">
      <c r="A14" s="158" t="s">
        <v>124</v>
      </c>
      <c r="B14" s="120">
        <v>1000</v>
      </c>
      <c r="C14" s="26">
        <v>13</v>
      </c>
      <c r="D14" s="144">
        <v>383</v>
      </c>
      <c r="E14" s="26">
        <v>48</v>
      </c>
      <c r="F14" s="144">
        <v>660</v>
      </c>
      <c r="G14" s="145">
        <v>10</v>
      </c>
    </row>
    <row r="15" spans="1:7" x14ac:dyDescent="0.25">
      <c r="A15" s="158" t="s">
        <v>125</v>
      </c>
      <c r="B15" s="121">
        <v>350</v>
      </c>
      <c r="C15" s="26">
        <v>5</v>
      </c>
      <c r="D15" s="144">
        <v>130</v>
      </c>
      <c r="E15" s="26">
        <v>16</v>
      </c>
      <c r="F15" s="144">
        <v>230</v>
      </c>
      <c r="G15" s="145">
        <v>3</v>
      </c>
    </row>
    <row r="16" spans="1:7" ht="15.75" thickBot="1" x14ac:dyDescent="0.3">
      <c r="A16" s="159" t="s">
        <v>255</v>
      </c>
      <c r="B16" s="113">
        <v>80</v>
      </c>
      <c r="C16" s="28">
        <v>1</v>
      </c>
      <c r="D16" s="142">
        <v>30</v>
      </c>
      <c r="E16" s="28">
        <v>4</v>
      </c>
      <c r="F16" s="142">
        <v>40</v>
      </c>
      <c r="G16" s="143">
        <v>1</v>
      </c>
    </row>
    <row r="17" spans="1:7" x14ac:dyDescent="0.25">
      <c r="A17" s="155" t="s">
        <v>167</v>
      </c>
      <c r="B17" s="30"/>
      <c r="C17" s="30"/>
      <c r="D17" s="146"/>
      <c r="E17" s="30"/>
      <c r="F17" s="146"/>
      <c r="G17" s="147"/>
    </row>
    <row r="18" spans="1:7" x14ac:dyDescent="0.25">
      <c r="A18" s="162" t="s">
        <v>666</v>
      </c>
      <c r="B18" s="26">
        <v>7500</v>
      </c>
      <c r="C18" s="26">
        <v>87</v>
      </c>
      <c r="D18" s="144">
        <v>700</v>
      </c>
      <c r="E18" s="26">
        <v>87</v>
      </c>
      <c r="F18" s="144">
        <v>5800</v>
      </c>
      <c r="G18" s="145">
        <v>87</v>
      </c>
    </row>
    <row r="19" spans="1:7" ht="15.75" thickBot="1" x14ac:dyDescent="0.3">
      <c r="A19" s="163" t="s">
        <v>667</v>
      </c>
      <c r="B19" s="28">
        <v>1000</v>
      </c>
      <c r="C19" s="28">
        <v>13</v>
      </c>
      <c r="D19" s="142">
        <v>100</v>
      </c>
      <c r="E19" s="28">
        <v>13</v>
      </c>
      <c r="F19" s="142">
        <v>900</v>
      </c>
      <c r="G19" s="143">
        <v>13</v>
      </c>
    </row>
    <row r="21" spans="1:7" ht="33.75" x14ac:dyDescent="0.25">
      <c r="A21" s="22" t="s">
        <v>664</v>
      </c>
    </row>
    <row r="22" spans="1:7" ht="22.5" x14ac:dyDescent="0.25">
      <c r="A22" s="22" t="s">
        <v>665</v>
      </c>
    </row>
    <row r="23" spans="1:7" ht="33.75" x14ac:dyDescent="0.25">
      <c r="A23" s="22" t="s">
        <v>228</v>
      </c>
    </row>
    <row r="24" spans="1:7" ht="15.75" thickBot="1" x14ac:dyDescent="0.3"/>
    <row r="25" spans="1:7" x14ac:dyDescent="0.25">
      <c r="A25" s="155" t="s">
        <v>168</v>
      </c>
      <c r="B25" s="30"/>
      <c r="C25" s="30"/>
      <c r="D25" s="146"/>
      <c r="E25" s="30"/>
      <c r="F25" s="146"/>
      <c r="G25" s="147"/>
    </row>
    <row r="26" spans="1:7" x14ac:dyDescent="0.25">
      <c r="A26" s="157" t="s">
        <v>169</v>
      </c>
      <c r="B26" s="26">
        <v>3200</v>
      </c>
      <c r="C26" s="26">
        <v>42</v>
      </c>
      <c r="D26" s="144">
        <v>300</v>
      </c>
      <c r="E26" s="26">
        <v>38</v>
      </c>
      <c r="F26" s="144">
        <v>2880</v>
      </c>
      <c r="G26" s="145">
        <v>43</v>
      </c>
    </row>
    <row r="27" spans="1:7" x14ac:dyDescent="0.25">
      <c r="A27" s="157" t="s">
        <v>170</v>
      </c>
      <c r="B27" s="26">
        <v>1800</v>
      </c>
      <c r="C27" s="26">
        <v>24</v>
      </c>
      <c r="D27" s="144">
        <v>220</v>
      </c>
      <c r="E27" s="26">
        <v>26</v>
      </c>
      <c r="F27" s="144">
        <v>1580</v>
      </c>
      <c r="G27" s="145">
        <v>24</v>
      </c>
    </row>
    <row r="28" spans="1:7" x14ac:dyDescent="0.25">
      <c r="A28" s="157" t="s">
        <v>171</v>
      </c>
      <c r="B28" s="26">
        <v>500</v>
      </c>
      <c r="C28" s="26">
        <v>6.5</v>
      </c>
      <c r="D28" s="144">
        <v>40</v>
      </c>
      <c r="E28" s="26">
        <v>5</v>
      </c>
      <c r="F28" s="144">
        <v>450</v>
      </c>
      <c r="G28" s="145">
        <v>7</v>
      </c>
    </row>
    <row r="29" spans="1:7" x14ac:dyDescent="0.25">
      <c r="A29" s="157" t="s">
        <v>172</v>
      </c>
      <c r="B29" s="26">
        <v>700</v>
      </c>
      <c r="C29" s="26">
        <v>10</v>
      </c>
      <c r="D29" s="144">
        <v>60</v>
      </c>
      <c r="E29" s="26">
        <v>8</v>
      </c>
      <c r="F29" s="144">
        <v>680</v>
      </c>
      <c r="G29" s="145">
        <v>10</v>
      </c>
    </row>
    <row r="30" spans="1:7" x14ac:dyDescent="0.25">
      <c r="A30" s="157" t="s">
        <v>173</v>
      </c>
      <c r="B30" s="26">
        <v>600</v>
      </c>
      <c r="C30" s="26">
        <v>7.5</v>
      </c>
      <c r="D30" s="144">
        <v>40</v>
      </c>
      <c r="E30" s="26">
        <v>4</v>
      </c>
      <c r="F30" s="144">
        <v>530</v>
      </c>
      <c r="G30" s="145">
        <v>8</v>
      </c>
    </row>
    <row r="31" spans="1:7" x14ac:dyDescent="0.25">
      <c r="A31" s="157" t="s">
        <v>174</v>
      </c>
      <c r="B31" s="26">
        <v>200</v>
      </c>
      <c r="C31" s="26">
        <v>3</v>
      </c>
      <c r="D31" s="144">
        <v>30</v>
      </c>
      <c r="E31" s="26">
        <v>3</v>
      </c>
      <c r="F31" s="144">
        <v>200</v>
      </c>
      <c r="G31" s="145">
        <v>3</v>
      </c>
    </row>
    <row r="32" spans="1:7" x14ac:dyDescent="0.25">
      <c r="A32" s="157" t="s">
        <v>175</v>
      </c>
      <c r="B32" s="26">
        <v>200</v>
      </c>
      <c r="C32" s="26">
        <v>3</v>
      </c>
      <c r="D32" s="144">
        <v>20</v>
      </c>
      <c r="E32" s="26">
        <v>3</v>
      </c>
      <c r="F32" s="144">
        <v>180</v>
      </c>
      <c r="G32" s="145">
        <v>3</v>
      </c>
    </row>
    <row r="33" spans="1:7" x14ac:dyDescent="0.25">
      <c r="A33" s="157" t="s">
        <v>176</v>
      </c>
      <c r="B33" s="26">
        <v>100</v>
      </c>
      <c r="C33" s="26">
        <v>1</v>
      </c>
      <c r="D33" s="144">
        <v>20</v>
      </c>
      <c r="E33" s="26">
        <v>3</v>
      </c>
      <c r="F33" s="144">
        <v>100</v>
      </c>
      <c r="G33" s="145">
        <v>1</v>
      </c>
    </row>
    <row r="34" spans="1:7" ht="15.75" thickBot="1" x14ac:dyDescent="0.3">
      <c r="A34" s="160" t="s">
        <v>160</v>
      </c>
      <c r="B34" s="28">
        <v>200</v>
      </c>
      <c r="C34" s="28">
        <v>3</v>
      </c>
      <c r="D34" s="149">
        <v>70</v>
      </c>
      <c r="E34" s="150">
        <v>10</v>
      </c>
      <c r="F34" s="149">
        <v>100</v>
      </c>
      <c r="G34" s="151">
        <v>1</v>
      </c>
    </row>
  </sheetData>
  <mergeCells count="5">
    <mergeCell ref="A3:A5"/>
    <mergeCell ref="F4:G4"/>
    <mergeCell ref="D4:E4"/>
    <mergeCell ref="D3:G3"/>
    <mergeCell ref="B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Lisez-moi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encadré 3</vt:lpstr>
      <vt:lpstr>Figure encadré 4.1</vt:lpstr>
      <vt:lpstr>Figure encadré 4.2</vt:lpstr>
      <vt:lpstr>Figure comp 1</vt:lpstr>
      <vt:lpstr>Figure comp 2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LOQUET Julien</dc:creator>
  <cp:lastModifiedBy>BOULET Gabriel</cp:lastModifiedBy>
  <dcterms:created xsi:type="dcterms:W3CDTF">2023-09-21T12:51:57Z</dcterms:created>
  <dcterms:modified xsi:type="dcterms:W3CDTF">2024-11-22T10:02:06Z</dcterms:modified>
</cp:coreProperties>
</file>